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5" windowWidth="19440" windowHeight="12180" firstSheet="1" activeTab="1"/>
  </bookViews>
  <sheets>
    <sheet name="Übersetzungstabelle" sheetId="11" state="hidden" r:id="rId1"/>
    <sheet name="Übersicht" sheetId="4" r:id="rId2"/>
    <sheet name="1.1 Ohne Rahm., nur Endplatten" sheetId="10" r:id="rId3"/>
    <sheet name="1.2 Ohne Rahm., Griff&amp;Endpl." sheetId="12" r:id="rId4"/>
    <sheet name="1.3 Ohne Rahm., Secura &amp; Griff" sheetId="13" r:id="rId5"/>
    <sheet name="1.4 Ohne Rahm., e-Secura&amp;Griff" sheetId="14" r:id="rId6"/>
    <sheet name="2.1 Vert. Rahm., nur Endplatten" sheetId="15" r:id="rId7"/>
    <sheet name="2.2 Vert. Rahm., Griff &amp; Endpl." sheetId="16" r:id="rId8"/>
    <sheet name="2.3 Vert. Rahm., Secura &amp; Griff" sheetId="17" r:id="rId9"/>
    <sheet name="2.4 Vert. Rahm., e-Secura&amp;Griff" sheetId="26" r:id="rId10"/>
    <sheet name="3.1 Uml. Rahmen, nur Endplaten" sheetId="19" r:id="rId11"/>
    <sheet name="3.2 Uml. Rahmen, Griff &amp; Endpl." sheetId="20" r:id="rId12"/>
    <sheet name="3.3 Uml. Rahmen, Secura &amp; Griff" sheetId="21" r:id="rId13"/>
    <sheet name="Tabelle1" sheetId="27" state="hidden" r:id="rId14"/>
  </sheets>
  <calcPr calcId="145621"/>
</workbook>
</file>

<file path=xl/calcChain.xml><?xml version="1.0" encoding="utf-8"?>
<calcChain xmlns="http://schemas.openxmlformats.org/spreadsheetml/2006/main">
  <c r="I52" i="10" l="1"/>
  <c r="L41" i="12" l="1"/>
  <c r="C8" i="4" l="1"/>
  <c r="C7" i="4"/>
  <c r="B7" i="4"/>
  <c r="A7" i="4"/>
  <c r="B6" i="4"/>
  <c r="A6" i="4"/>
  <c r="A5" i="4"/>
  <c r="B8" i="4"/>
  <c r="A8" i="4"/>
  <c r="I52" i="16" l="1"/>
  <c r="C45" i="14"/>
  <c r="D5" i="4"/>
  <c r="I52" i="21"/>
  <c r="J45" i="21"/>
  <c r="J43" i="21"/>
  <c r="J41" i="21"/>
  <c r="J39" i="21"/>
  <c r="I52" i="20"/>
  <c r="J45" i="20"/>
  <c r="J43" i="20"/>
  <c r="J41" i="20"/>
  <c r="J39" i="20"/>
  <c r="C45" i="20"/>
  <c r="I52" i="19"/>
  <c r="J45" i="19"/>
  <c r="J43" i="19"/>
  <c r="J41" i="19"/>
  <c r="J39" i="19"/>
  <c r="C45" i="19"/>
  <c r="J47" i="26"/>
  <c r="J41" i="26"/>
  <c r="J39" i="26"/>
  <c r="J45" i="17"/>
  <c r="J43" i="17"/>
  <c r="J41" i="17"/>
  <c r="J39" i="17"/>
  <c r="C45" i="17"/>
  <c r="J45" i="16"/>
  <c r="J43" i="16"/>
  <c r="J41" i="16"/>
  <c r="J39" i="16"/>
  <c r="C45" i="16"/>
  <c r="I52" i="15"/>
  <c r="J45" i="15"/>
  <c r="J43" i="15"/>
  <c r="J41" i="15"/>
  <c r="J39" i="15"/>
  <c r="C45" i="15"/>
  <c r="J47" i="14"/>
  <c r="J41" i="14"/>
  <c r="J39" i="14"/>
  <c r="I52" i="13"/>
  <c r="J45" i="13"/>
  <c r="J43" i="13"/>
  <c r="J41" i="13"/>
  <c r="J39" i="13"/>
  <c r="C45" i="13"/>
  <c r="I52" i="26"/>
  <c r="I52" i="14"/>
  <c r="I52" i="12"/>
  <c r="J45" i="12"/>
  <c r="J43" i="12"/>
  <c r="J41" i="12"/>
  <c r="J39" i="12"/>
  <c r="C45" i="12"/>
  <c r="C45" i="10"/>
  <c r="A2" i="4"/>
  <c r="J45" i="10"/>
  <c r="J43" i="10"/>
  <c r="J41" i="10"/>
  <c r="J39" i="10"/>
  <c r="P38" i="26" l="1"/>
  <c r="P38" i="14"/>
  <c r="L39" i="26"/>
  <c r="K60" i="26" s="1"/>
  <c r="M60" i="26" s="1"/>
  <c r="I61" i="26" s="1"/>
  <c r="B1" i="26"/>
  <c r="A67" i="26"/>
  <c r="I63" i="26"/>
  <c r="I60" i="26"/>
  <c r="I56" i="26"/>
  <c r="P52" i="26"/>
  <c r="P50" i="26"/>
  <c r="H50" i="26"/>
  <c r="B50" i="26"/>
  <c r="D47" i="26"/>
  <c r="J45" i="26"/>
  <c r="J43" i="26"/>
  <c r="D43" i="26"/>
  <c r="L41" i="26"/>
  <c r="D41" i="26"/>
  <c r="D39" i="26"/>
  <c r="P37" i="26"/>
  <c r="H37" i="26"/>
  <c r="B37" i="26"/>
  <c r="I63" i="14"/>
  <c r="I60" i="14"/>
  <c r="I56" i="14"/>
  <c r="P52" i="14"/>
  <c r="F4" i="4"/>
  <c r="F6" i="4"/>
  <c r="F7" i="4"/>
  <c r="F5" i="4"/>
  <c r="E6" i="4"/>
  <c r="E7" i="4"/>
  <c r="E8" i="4"/>
  <c r="E5" i="4"/>
  <c r="E4" i="4"/>
  <c r="D4" i="4"/>
  <c r="L41" i="21"/>
  <c r="L41" i="20"/>
  <c r="L41" i="19"/>
  <c r="D7" i="4"/>
  <c r="D8" i="4"/>
  <c r="D6" i="4"/>
  <c r="B1" i="16"/>
  <c r="B1" i="17"/>
  <c r="B1" i="21"/>
  <c r="B1" i="20"/>
  <c r="B1" i="19"/>
  <c r="A65" i="21"/>
  <c r="P52" i="21"/>
  <c r="P50" i="21"/>
  <c r="H50" i="21"/>
  <c r="B50" i="21"/>
  <c r="D47" i="21"/>
  <c r="D43" i="21"/>
  <c r="D41" i="21"/>
  <c r="L39" i="21"/>
  <c r="L43" i="21" s="1"/>
  <c r="D39" i="21"/>
  <c r="P38" i="21"/>
  <c r="P37" i="21"/>
  <c r="H37" i="21"/>
  <c r="B37" i="21"/>
  <c r="A65" i="20"/>
  <c r="P52" i="20"/>
  <c r="P50" i="20"/>
  <c r="H50" i="20"/>
  <c r="B50" i="20"/>
  <c r="D47" i="20"/>
  <c r="D43" i="20"/>
  <c r="D41" i="20"/>
  <c r="L39" i="20"/>
  <c r="L43" i="20" s="1"/>
  <c r="D39" i="20"/>
  <c r="P38" i="20"/>
  <c r="P37" i="20"/>
  <c r="H37" i="20"/>
  <c r="B37" i="20"/>
  <c r="A65" i="19"/>
  <c r="P52" i="19"/>
  <c r="P50" i="19"/>
  <c r="H50" i="19"/>
  <c r="B50" i="19"/>
  <c r="D47" i="19"/>
  <c r="D43" i="19"/>
  <c r="D41" i="19"/>
  <c r="L39" i="19"/>
  <c r="L43" i="19" s="1"/>
  <c r="D39" i="19"/>
  <c r="P38" i="19"/>
  <c r="P37" i="19"/>
  <c r="H37" i="19"/>
  <c r="B37" i="19"/>
  <c r="L39" i="17"/>
  <c r="L43" i="17" s="1"/>
  <c r="L39" i="16"/>
  <c r="L39" i="15"/>
  <c r="L43" i="15" s="1"/>
  <c r="B1" i="14"/>
  <c r="B1" i="13"/>
  <c r="B1" i="15"/>
  <c r="A65" i="17"/>
  <c r="P52" i="17"/>
  <c r="P50" i="17"/>
  <c r="H50" i="17"/>
  <c r="B50" i="17"/>
  <c r="D47" i="17"/>
  <c r="D43" i="17"/>
  <c r="L41" i="17"/>
  <c r="D41" i="17"/>
  <c r="D39" i="17"/>
  <c r="P38" i="17"/>
  <c r="P37" i="17"/>
  <c r="H37" i="17"/>
  <c r="B37" i="17"/>
  <c r="A65" i="16"/>
  <c r="P52" i="16"/>
  <c r="P50" i="16"/>
  <c r="H50" i="16"/>
  <c r="B50" i="16"/>
  <c r="D47" i="16"/>
  <c r="D43" i="16"/>
  <c r="L41" i="16"/>
  <c r="D41" i="16"/>
  <c r="D39" i="16"/>
  <c r="P38" i="16"/>
  <c r="P37" i="16"/>
  <c r="H37" i="16"/>
  <c r="B37" i="16"/>
  <c r="A65" i="15"/>
  <c r="P52" i="15"/>
  <c r="P50" i="15"/>
  <c r="H50" i="15"/>
  <c r="B50" i="15"/>
  <c r="D47" i="15"/>
  <c r="D43" i="15"/>
  <c r="L41" i="15"/>
  <c r="D41" i="15"/>
  <c r="D39" i="15"/>
  <c r="P38" i="15"/>
  <c r="P37" i="15"/>
  <c r="H37" i="15"/>
  <c r="B37" i="15"/>
  <c r="J45" i="14"/>
  <c r="J43" i="14"/>
  <c r="A67" i="14"/>
  <c r="P50" i="14"/>
  <c r="H50" i="14"/>
  <c r="B50" i="14"/>
  <c r="D47" i="14"/>
  <c r="D43" i="14"/>
  <c r="L41" i="14"/>
  <c r="D41" i="14"/>
  <c r="L39" i="14"/>
  <c r="D39" i="14"/>
  <c r="P37" i="14"/>
  <c r="H37" i="14"/>
  <c r="B37" i="14"/>
  <c r="A65" i="13"/>
  <c r="P52" i="13"/>
  <c r="P50" i="13"/>
  <c r="H50" i="13"/>
  <c r="B50" i="13"/>
  <c r="D47" i="13"/>
  <c r="D43" i="13"/>
  <c r="L41" i="13"/>
  <c r="D41" i="13"/>
  <c r="L39" i="13"/>
  <c r="L43" i="13" s="1"/>
  <c r="D39" i="13"/>
  <c r="P38" i="13"/>
  <c r="P37" i="13"/>
  <c r="H37" i="13"/>
  <c r="B37" i="13"/>
  <c r="B1" i="12"/>
  <c r="A65" i="12"/>
  <c r="P52" i="12"/>
  <c r="P50" i="12"/>
  <c r="H50" i="12"/>
  <c r="B50" i="12"/>
  <c r="D47" i="12"/>
  <c r="D43" i="12"/>
  <c r="K52" i="12"/>
  <c r="L45" i="12" s="1"/>
  <c r="D41" i="12"/>
  <c r="L39" i="12"/>
  <c r="L43" i="12" s="1"/>
  <c r="D39" i="12"/>
  <c r="P38" i="12"/>
  <c r="P37" i="12"/>
  <c r="H37" i="12"/>
  <c r="B37" i="12"/>
  <c r="A65" i="10"/>
  <c r="P52" i="10"/>
  <c r="P50" i="10"/>
  <c r="L41" i="10"/>
  <c r="K52" i="10" s="1"/>
  <c r="L45" i="10" s="1"/>
  <c r="D47" i="10"/>
  <c r="D43" i="10"/>
  <c r="D41" i="10"/>
  <c r="D39" i="10"/>
  <c r="B50" i="10"/>
  <c r="L39" i="10"/>
  <c r="L43" i="10" s="1"/>
  <c r="L43" i="16" l="1"/>
  <c r="K52" i="16"/>
  <c r="K52" i="21"/>
  <c r="L45" i="21" s="1"/>
  <c r="K56" i="14"/>
  <c r="M56" i="14" s="1"/>
  <c r="I58" i="14" s="1"/>
  <c r="K60" i="14"/>
  <c r="M60" i="14" s="1"/>
  <c r="K63" i="14"/>
  <c r="M63" i="14" s="1"/>
  <c r="I64" i="14" s="1"/>
  <c r="K52" i="17"/>
  <c r="L45" i="17" s="1"/>
  <c r="M52" i="10"/>
  <c r="L45" i="14"/>
  <c r="K52" i="14"/>
  <c r="L47" i="14" s="1"/>
  <c r="K52" i="26"/>
  <c r="L47" i="26" s="1"/>
  <c r="K52" i="20"/>
  <c r="K52" i="19"/>
  <c r="K52" i="15"/>
  <c r="L43" i="26"/>
  <c r="K63" i="26"/>
  <c r="M63" i="26" s="1"/>
  <c r="I64" i="26" s="1"/>
  <c r="L45" i="26"/>
  <c r="K56" i="26"/>
  <c r="M56" i="26" s="1"/>
  <c r="I58" i="26" s="1"/>
  <c r="L43" i="14"/>
  <c r="M52" i="17"/>
  <c r="K52" i="13"/>
  <c r="M52" i="12"/>
  <c r="I54" i="21" l="1"/>
  <c r="M52" i="21"/>
  <c r="M52" i="15"/>
  <c r="L45" i="15"/>
  <c r="I54" i="17"/>
  <c r="I54" i="19"/>
  <c r="L45" i="19"/>
  <c r="I54" i="13"/>
  <c r="L45" i="13"/>
  <c r="M52" i="16"/>
  <c r="L45" i="16"/>
  <c r="I54" i="16"/>
  <c r="M52" i="26"/>
  <c r="I54" i="26" s="1"/>
  <c r="M52" i="20"/>
  <c r="L45" i="20"/>
  <c r="I54" i="15"/>
  <c r="I54" i="20"/>
  <c r="M52" i="19"/>
  <c r="M52" i="14"/>
  <c r="I54" i="14" s="1"/>
  <c r="I61" i="14"/>
  <c r="M52" i="13"/>
  <c r="I54" i="10" l="1"/>
  <c r="P38" i="10" l="1"/>
  <c r="P37" i="10"/>
  <c r="H37" i="10"/>
  <c r="B37" i="10"/>
  <c r="B1" i="10"/>
  <c r="H50" i="10"/>
  <c r="A4" i="4" l="1"/>
</calcChain>
</file>

<file path=xl/sharedStrings.xml><?xml version="1.0" encoding="utf-8"?>
<sst xmlns="http://schemas.openxmlformats.org/spreadsheetml/2006/main" count="536" uniqueCount="113">
  <si>
    <t>Benutzer-Eingabe</t>
  </si>
  <si>
    <t>(mm)</t>
  </si>
  <si>
    <t>L</t>
  </si>
  <si>
    <t>b</t>
  </si>
  <si>
    <t>Rahmenprofil</t>
  </si>
  <si>
    <t>Griff</t>
  </si>
  <si>
    <t>Endplatte</t>
  </si>
  <si>
    <t>e-Secura-Schloss</t>
  </si>
  <si>
    <t>Beschreibung</t>
  </si>
  <si>
    <t>Ausstattung</t>
  </si>
  <si>
    <t>Nur vertikaler Rahmen</t>
  </si>
  <si>
    <t>Umlaufender Rahmen</t>
  </si>
  <si>
    <t>H</t>
  </si>
  <si>
    <t>(kg)</t>
  </si>
  <si>
    <t>Glashöhe Schiebeflügel</t>
  </si>
  <si>
    <t>Z</t>
  </si>
  <si>
    <t>Lichte Weite</t>
  </si>
  <si>
    <t>Glasbreite Schiebeflügel</t>
  </si>
  <si>
    <t>Systemhöhe</t>
  </si>
  <si>
    <t>Spaltmaß öffnungsseitig</t>
  </si>
  <si>
    <t>SMo</t>
  </si>
  <si>
    <t>Spaltmaß schließseitig</t>
  </si>
  <si>
    <t>SMs</t>
  </si>
  <si>
    <t>Überlapp Wand öffnungsseitig</t>
  </si>
  <si>
    <t>UWo</t>
  </si>
  <si>
    <t>Überlapp Wand schließseitig</t>
  </si>
  <si>
    <t>UWs</t>
  </si>
  <si>
    <t>Höhenabzugsmaß Schiebeflügel</t>
  </si>
  <si>
    <t>HSA</t>
  </si>
  <si>
    <t>Systemmaße</t>
  </si>
  <si>
    <t>Z = H - 32</t>
  </si>
  <si>
    <t>X</t>
  </si>
  <si>
    <t>X = b - 5</t>
  </si>
  <si>
    <t>Überlappung Schiebeflügel</t>
  </si>
  <si>
    <r>
      <t>Flügelgewicht Schiebeflügel (</t>
    </r>
    <r>
      <rPr>
        <sz val="12"/>
        <rFont val="Calibri"/>
        <family val="2"/>
      </rPr>
      <t>≤</t>
    </r>
    <r>
      <rPr>
        <sz val="10.8"/>
        <rFont val="Arial"/>
        <family val="2"/>
      </rPr>
      <t xml:space="preserve"> 50 kg)</t>
    </r>
  </si>
  <si>
    <t>Begriff Deutsch</t>
  </si>
  <si>
    <t>Glasstärke Schiebeflügel</t>
  </si>
  <si>
    <t>Formeln</t>
  </si>
  <si>
    <t>Auto-Berechnung Glasmaße und Profillänge</t>
  </si>
  <si>
    <t>Überprüfung Flügelgewicht, Aspektverhältnis und Mindestflügelbreite</t>
  </si>
  <si>
    <t>Okay.</t>
  </si>
  <si>
    <t>Falsch!</t>
  </si>
  <si>
    <t>Achtung: Das maximal zulässige Flügelgewicht wird überschritten!</t>
  </si>
  <si>
    <t>Legende</t>
  </si>
  <si>
    <t>Unzulässige Eingabe!</t>
  </si>
  <si>
    <t>Bittte eine ganze Zahl größer oder gleich Null eingeben.</t>
  </si>
  <si>
    <t>Bitte eine Dezimalzahl größer oder gleich Null eingeben.</t>
  </si>
  <si>
    <t>Bitte wählen Sie eine Glasstärke aus der Drop-Down-Liste aus.</t>
  </si>
  <si>
    <t>Supra: Profil- und Glasmaßberechnung für zweibahnige Anlagen ohne Rahmenprofil mit je 2 Endplatten pro Schiebetür</t>
  </si>
  <si>
    <t>Supra: Profil- und Glasmaßberechnung für zweibahnige Anlagen ohne Rahmenprofil mit 1 Griff und 1 Endplatte pro Schiebetür</t>
  </si>
  <si>
    <t>Supra: Profil- und Glasmaßberechnung für zweibahnige Anlagen ohne Rahmenprofil mit 1 Griff pro Schiebetür und 1 Secura-Dreh-Druckzylinder-Laufschuhschloss in der Mitte</t>
  </si>
  <si>
    <t>Supra: Profil- und Glasmaßberechnung für zweibahnige Anlagen mit vertikalem Rahmenprofil mit je 2 Endplatten pro Schiebetür</t>
  </si>
  <si>
    <t>Supra: Profil- und Glasmaßberechnung für zweibahnige Anlagen mit vertikalem Rahmenprofil mit 1 Griff und 1 Endplatte pro Schiebetür</t>
  </si>
  <si>
    <t>Supra: Profil- und Glasmaßberechnung für zweibahnige Anlagen mit vertikalem Rahmenprofil mit 1 Griff pro Schiebetür und 1 Secura-Dreh-Druckzylinder-Laufschuhschloss in der Mitte</t>
  </si>
  <si>
    <t>Supra: Profil- und Glasmaßberechnung für zweibahnige Anlagen mit vertikalem Rahmenprofil mit 1 Griff pro Schiebetür und 1 e-Secura-Schloss in der Mitte</t>
  </si>
  <si>
    <t>Supra: Profil- und Glasmaßberechnung für zweibahnige Anlagen mit umlaufendem Rahmenprofil mit je 2 Endplatten pro Schiebetür</t>
  </si>
  <si>
    <t>Supra: Profil- und Glasmaßberechnung für zweibahnige Anlagen mit umlaufenden Rahmenprofil mit 1 Griff und 1 Endplatte pro Schiebetür</t>
  </si>
  <si>
    <t>Supra: Profil- und Glasmaßberechnung für zweibahnige Anlagen mit umlaufenden Rahmenprofil mit 1 Griff pro Schiebetür und 1 Secura-Dreh-Druckzylinder-Laufschuhschloss in der Mitte</t>
  </si>
  <si>
    <t>Secura-Dreh-Druckzylinder-Laufschuhschloss</t>
  </si>
  <si>
    <t>Ohne Rahmenprofil</t>
  </si>
  <si>
    <t>1.1 Ohne Rahmenprofil, mit 2 Endplatten pro Schiebetür</t>
  </si>
  <si>
    <t>1.3 Ohne Rahmenprofil, mit 1 Griff pro Schiebetür und 1 Secura-Dreh-Druckzylinder-Laufschuhschloss in der Mitte</t>
  </si>
  <si>
    <t>Länge Laufschuh-Profil</t>
  </si>
  <si>
    <t>Anzahl benötigter Laufwerke pro Schiebeflügel</t>
  </si>
  <si>
    <t>Flügelgewicht Schiebeflügel (≤ 50 kg!)</t>
  </si>
  <si>
    <t>Flügelgewicht Schiebeflügel (≤ 25 kg!)</t>
  </si>
  <si>
    <t>Verhältnis von Höhe zu Breite der Schiebeflügel (≤ 2,5!)</t>
  </si>
  <si>
    <t>Achtung: Das max. zulässige Aspektverhältnis von 2,5 : 1 wird überschritten!</t>
  </si>
  <si>
    <r>
      <t>Maximale Glashöhe der Schiebeflügel (</t>
    </r>
    <r>
      <rPr>
        <sz val="10"/>
        <rFont val="Calibri"/>
        <family val="2"/>
      </rPr>
      <t>≤</t>
    </r>
    <r>
      <rPr>
        <sz val="10"/>
        <rFont val="Arial"/>
        <family val="2"/>
      </rPr>
      <t xml:space="preserve"> 1000 mm!)</t>
    </r>
  </si>
  <si>
    <t>Willach übernimmt keine Haftung für eventuelle Schäden jeglicher Art, die aus der Benutzung dieses Profil- und Glasmaßrechners entstehen könnten. (28.02.2017 - Rev. 2)</t>
  </si>
  <si>
    <t>U</t>
  </si>
  <si>
    <t>Überprüfung Flügelgewicht</t>
  </si>
  <si>
    <t>L = Lichte Weite
H = Systemhöhe (Einbauhöhe)
X = Länge Laufschuh-Profil
U = Überlappung Schiebeflügel
b = Glasbreite Schiebeflügel
Z = Glashöhe Schiebeflügel</t>
  </si>
  <si>
    <t>X = b - 35</t>
  </si>
  <si>
    <t>Fehler</t>
  </si>
  <si>
    <t>X = b - 65</t>
  </si>
  <si>
    <t>Info:</t>
  </si>
  <si>
    <t>b = L/2 + 16</t>
  </si>
  <si>
    <t>Y</t>
  </si>
  <si>
    <t>Länge Laufschuh-Profil (Flügel mit Gegenadapter)</t>
  </si>
  <si>
    <t>Länge Laufschuh-Profil (Flügel mit eigentl. e-Secura-Schloss)</t>
  </si>
  <si>
    <t>Supra: Profil- und Glasmaßberechnung für zweibahnige Anlagen ohne Rahmenprofil mit 1 Griff pro Schiebetür und 
1 e-Secura-Schloss in der Mitte</t>
  </si>
  <si>
    <t>b = L/2 + 5</t>
  </si>
  <si>
    <t>Z = H - 41</t>
  </si>
  <si>
    <t>Übersicht</t>
  </si>
  <si>
    <t>2.1 Nur vertikales Rahmenprofil, mit 2 Endplatten pro Schiebetür</t>
  </si>
  <si>
    <t>3.1 Umlaufendes Rahmenprofil, mit 2 Endplatten pro Schiebetür</t>
  </si>
  <si>
    <t>3.3 Umlaufendes Rahmenprofil, mit 1 Griff pro Schiebetür und 1 Secura-Dreh-Druckzylinder-Laufschuhschloss in der Mitte</t>
  </si>
  <si>
    <t>Achtung: Die Mindestbreite der Schiebeflügel wird unterschriftten!</t>
  </si>
  <si>
    <t>Achtung: Die maximale Glashöhe der Schiebeflügel wird überschritten!</t>
  </si>
  <si>
    <t>L = Lichte Weite
H = Systemhöhe (Einbauhöhe)
X = Länge Laufschuh-Profil (Flügel mit Gegenadapter)
Y =Länge Laufschuh-Profil (Flügel mit eigentl. e-Secura-Schloss)
U = Überlappung Schiebeflügel
b = Glasbreite Schiebeflügel
Z = Glashöhe Schiebeflügel</t>
  </si>
  <si>
    <t>Begriff Übersetzung</t>
  </si>
  <si>
    <t>Y = b - 97</t>
  </si>
  <si>
    <t>4 x Endplatte</t>
  </si>
  <si>
    <t>2 x Griff</t>
  </si>
  <si>
    <t>2 x Endplatte</t>
  </si>
  <si>
    <t>1 x Secura-Schloss</t>
  </si>
  <si>
    <t>1 x Secura-Gegenadapter</t>
  </si>
  <si>
    <t>1 x e-Secura-Schloss mit Befestigungsadapter</t>
  </si>
  <si>
    <t>1 x e-Secura-Gegenadapter</t>
  </si>
  <si>
    <t>Das Flügelgewicht der Schiebeflügel darf 25 kg nicht überschreiten. 
Das Verhältnis von Höhe zu Breite der Schiebeflügel darf maximal 
2,5 : 1 betragen.
Die Mindestbreite der Schiebeflügel darf 350 mm nicht unterschreiten.
Die maximale Scheibenhöhe darf 1000 mm nicht überschreiten.</t>
  </si>
  <si>
    <t>1.4 Ohne Rahmenprofil, mit 1 Griff pro Schiebetür und 1 e-Secura-Schloss in der Mitte</t>
  </si>
  <si>
    <t>2.3 Nur vertikales Rahmenprofil, mit 1 Griff pro Schiebetür und 1 Secura-Dreh-Druckzylinder-Laufschuhschloss in der Mitte</t>
  </si>
  <si>
    <t>2.4 Nur vertikales Rahmenprofil, mit 1 Griff pro Schiebetür und 1 e-Secura-Schloss in der Mitte</t>
  </si>
  <si>
    <t>1.2 Ohne Rahmenprofil, mit 1 Griff und 1 Endplatte pro Schiebetür</t>
  </si>
  <si>
    <t>2.2 Nur vertikales Rahmenprofil, mit 1 Griff und 1 Endplatte pro Schiebetür</t>
  </si>
  <si>
    <t>3.2 Umlaufendes Rahmenprofil, mit 1 Griff und 1 Endplatte pro Schiebetür</t>
  </si>
  <si>
    <t>Supra: Profil- und Glasmaßberechnung für zweibahnige Anlagen mit vertikalem Rahmenprofil mit 1 Griff pro Schiebetür und 
1 e-Secura-Schloss in der Mitte</t>
  </si>
  <si>
    <t xml:space="preserve">Das Flügelgewicht der Schiebeflügel darf 50 kg nicht überschreiten.
Wählen Sie das Verhältnis von Höhe zu Breite der Schiebeflügel praxisgerecht, so dass die Schiebeflügel beim Schieben nicht zu Kippbewegungen neigen. </t>
  </si>
  <si>
    <t>Mindestbreite der Schiebeflügel (≥ 350 mm!)</t>
  </si>
  <si>
    <t>Das Flügelgewicht der Schiebeflügel darf 25 kg nicht überschreiten. 
Das Verhältnis von Höhe zu Breite der Schiebeflügel darf maximal 
2,5 : 1 betragen.
Die Mindestbreite der Schiebeflügel darf 350 mm nicht unterschreiten.
Die maximale Glashöhe der Schiebeflügel darf 1000 mm nicht überschreiten.</t>
  </si>
  <si>
    <t>Achtung: Die maximale Höhe der Schiebeflügel wird überschritten!</t>
  </si>
  <si>
    <t>Hinweise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</si>
</sst>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6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9C0006"/>
      <name val="Calibri"/>
      <family val="2"/>
      <scheme val="minor"/>
    </font>
    <font>
      <sz val="12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2"/>
      <name val="Calibri"/>
      <family val="2"/>
    </font>
    <font>
      <sz val="10.8"/>
      <name val="Arial"/>
      <family val="2"/>
    </font>
    <font>
      <sz val="10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6" borderId="0" applyNumberFormat="0" applyBorder="0" applyAlignment="0" applyProtection="0"/>
    <xf numFmtId="0" fontId="15" fillId="0" borderId="0"/>
    <xf numFmtId="0" fontId="20" fillId="0" borderId="0" applyNumberFormat="0" applyFill="0" applyBorder="0" applyAlignment="0" applyProtection="0"/>
  </cellStyleXfs>
  <cellXfs count="218">
    <xf numFmtId="0" fontId="0" fillId="0" borderId="0" xfId="0"/>
    <xf numFmtId="0" fontId="1" fillId="0" borderId="0" xfId="0" applyFont="1"/>
    <xf numFmtId="0" fontId="8" fillId="0" borderId="0" xfId="0" applyFont="1" applyAlignment="1">
      <alignment wrapText="1"/>
    </xf>
    <xf numFmtId="0" fontId="8" fillId="0" borderId="0" xfId="0" applyFont="1"/>
    <xf numFmtId="0" fontId="9" fillId="0" borderId="0" xfId="0" applyFont="1" applyAlignment="1">
      <alignment wrapText="1"/>
    </xf>
    <xf numFmtId="0" fontId="8" fillId="0" borderId="0" xfId="0" applyFont="1" applyAlignment="1">
      <alignment horizontal="left" vertical="top" wrapText="1"/>
    </xf>
    <xf numFmtId="4" fontId="12" fillId="9" borderId="1" xfId="1" applyNumberFormat="1" applyFont="1" applyFill="1" applyBorder="1" applyProtection="1"/>
    <xf numFmtId="0" fontId="15" fillId="0" borderId="0" xfId="2" applyProtection="1"/>
    <xf numFmtId="164" fontId="15" fillId="0" borderId="0" xfId="2" applyNumberFormat="1" applyProtection="1"/>
    <xf numFmtId="0" fontId="1" fillId="0" borderId="0" xfId="2" applyFont="1" applyAlignment="1" applyProtection="1">
      <alignment horizontal="left"/>
    </xf>
    <xf numFmtId="16" fontId="15" fillId="0" borderId="0" xfId="2" applyNumberFormat="1" applyProtection="1"/>
    <xf numFmtId="0" fontId="11" fillId="0" borderId="0" xfId="2" applyFont="1" applyProtection="1"/>
    <xf numFmtId="0" fontId="11" fillId="0" borderId="12" xfId="2" applyFont="1" applyBorder="1" applyProtection="1"/>
    <xf numFmtId="0" fontId="11" fillId="0" borderId="12" xfId="2" applyFont="1" applyBorder="1" applyAlignment="1" applyProtection="1">
      <alignment horizontal="left" vertical="top"/>
    </xf>
    <xf numFmtId="0" fontId="11" fillId="0" borderId="12" xfId="2" applyFont="1" applyBorder="1" applyAlignment="1" applyProtection="1">
      <alignment vertical="top" wrapText="1"/>
    </xf>
    <xf numFmtId="0" fontId="11" fillId="0" borderId="12" xfId="2" applyFont="1" applyBorder="1" applyAlignment="1" applyProtection="1">
      <alignment wrapText="1"/>
    </xf>
    <xf numFmtId="0" fontId="11" fillId="0" borderId="12" xfId="2" applyFont="1" applyBorder="1" applyAlignment="1" applyProtection="1">
      <alignment horizontal="center"/>
    </xf>
    <xf numFmtId="164" fontId="11" fillId="0" borderId="12" xfId="2" applyNumberFormat="1" applyFont="1" applyBorder="1" applyProtection="1"/>
    <xf numFmtId="0" fontId="1" fillId="0" borderId="12" xfId="2" applyFont="1" applyBorder="1" applyAlignment="1" applyProtection="1">
      <alignment horizontal="left"/>
    </xf>
    <xf numFmtId="0" fontId="11" fillId="0" borderId="20" xfId="2" applyFont="1" applyBorder="1" applyProtection="1"/>
    <xf numFmtId="0" fontId="11" fillId="0" borderId="19" xfId="2" applyFont="1" applyBorder="1" applyAlignment="1" applyProtection="1">
      <alignment horizontal="left" vertical="top"/>
    </xf>
    <xf numFmtId="0" fontId="11" fillId="0" borderId="0" xfId="2" applyFont="1" applyBorder="1" applyProtection="1"/>
    <xf numFmtId="0" fontId="11" fillId="0" borderId="19" xfId="2" applyFont="1" applyBorder="1" applyProtection="1"/>
    <xf numFmtId="0" fontId="2" fillId="0" borderId="0" xfId="2" applyFont="1" applyFill="1" applyBorder="1" applyAlignment="1" applyProtection="1">
      <alignment horizontal="center"/>
    </xf>
    <xf numFmtId="0" fontId="11" fillId="0" borderId="15" xfId="2" applyFont="1" applyBorder="1" applyAlignment="1" applyProtection="1">
      <alignment horizontal="left" vertical="top"/>
    </xf>
    <xf numFmtId="0" fontId="11" fillId="0" borderId="0" xfId="2" applyFont="1" applyBorder="1" applyAlignment="1" applyProtection="1">
      <alignment vertical="top" wrapText="1"/>
    </xf>
    <xf numFmtId="0" fontId="11" fillId="0" borderId="15" xfId="2" applyFont="1" applyBorder="1" applyProtection="1"/>
    <xf numFmtId="0" fontId="11" fillId="0" borderId="0" xfId="2" applyFont="1" applyFill="1" applyBorder="1" applyProtection="1"/>
    <xf numFmtId="0" fontId="11" fillId="0" borderId="16" xfId="2" applyFont="1" applyBorder="1" applyProtection="1"/>
    <xf numFmtId="0" fontId="11" fillId="0" borderId="16" xfId="2" applyFont="1" applyFill="1" applyBorder="1" applyAlignment="1" applyProtection="1">
      <alignment horizontal="center" vertical="center"/>
    </xf>
    <xf numFmtId="0" fontId="5" fillId="0" borderId="0" xfId="2" applyFont="1" applyFill="1" applyBorder="1" applyAlignment="1" applyProtection="1">
      <alignment horizontal="left" indent="1"/>
    </xf>
    <xf numFmtId="0" fontId="11" fillId="0" borderId="0" xfId="2" applyFont="1" applyFill="1" applyBorder="1" applyAlignment="1" applyProtection="1">
      <alignment horizontal="center" vertical="center"/>
    </xf>
    <xf numFmtId="0" fontId="5" fillId="0" borderId="16" xfId="2" applyFont="1" applyBorder="1" applyAlignment="1" applyProtection="1">
      <alignment horizontal="center"/>
    </xf>
    <xf numFmtId="0" fontId="11" fillId="0" borderId="0" xfId="2" applyFont="1" applyFill="1" applyBorder="1" applyAlignment="1" applyProtection="1">
      <alignment horizontal="left" indent="1"/>
    </xf>
    <xf numFmtId="0" fontId="15" fillId="0" borderId="0" xfId="2" applyBorder="1" applyAlignment="1" applyProtection="1"/>
    <xf numFmtId="4" fontId="11" fillId="0" borderId="0" xfId="2" applyNumberFormat="1" applyFont="1" applyBorder="1" applyProtection="1"/>
    <xf numFmtId="0" fontId="11" fillId="0" borderId="0" xfId="2" applyFont="1" applyBorder="1" applyAlignment="1" applyProtection="1">
      <alignment horizontal="left"/>
    </xf>
    <xf numFmtId="0" fontId="11" fillId="0" borderId="0" xfId="2" applyFont="1" applyBorder="1" applyAlignment="1" applyProtection="1">
      <alignment horizontal="center"/>
    </xf>
    <xf numFmtId="0" fontId="11" fillId="0" borderId="17" xfId="2" applyFont="1" applyBorder="1" applyProtection="1"/>
    <xf numFmtId="0" fontId="11" fillId="0" borderId="18" xfId="2" applyFont="1" applyBorder="1" applyAlignment="1" applyProtection="1">
      <alignment horizontal="center"/>
    </xf>
    <xf numFmtId="164" fontId="11" fillId="0" borderId="11" xfId="2" applyNumberFormat="1" applyFont="1" applyBorder="1" applyProtection="1"/>
    <xf numFmtId="0" fontId="3" fillId="0" borderId="11" xfId="2" applyFont="1" applyBorder="1" applyAlignment="1" applyProtection="1">
      <alignment horizontal="left"/>
    </xf>
    <xf numFmtId="0" fontId="2" fillId="0" borderId="11" xfId="2" applyFont="1" applyBorder="1" applyAlignment="1" applyProtection="1">
      <alignment horizontal="center"/>
    </xf>
    <xf numFmtId="0" fontId="11" fillId="0" borderId="18" xfId="2" applyFont="1" applyBorder="1" applyProtection="1"/>
    <xf numFmtId="0" fontId="11" fillId="0" borderId="11" xfId="2" applyFont="1" applyBorder="1" applyProtection="1"/>
    <xf numFmtId="0" fontId="2" fillId="8" borderId="18" xfId="2" applyFont="1" applyFill="1" applyBorder="1" applyAlignment="1" applyProtection="1">
      <alignment vertical="center"/>
    </xf>
    <xf numFmtId="0" fontId="3" fillId="8" borderId="17" xfId="2" applyFont="1" applyFill="1" applyBorder="1" applyAlignment="1" applyProtection="1">
      <alignment vertical="center"/>
    </xf>
    <xf numFmtId="0" fontId="11" fillId="0" borderId="0" xfId="2" applyFont="1" applyFill="1" applyProtection="1"/>
    <xf numFmtId="0" fontId="11" fillId="0" borderId="0" xfId="2" applyFont="1" applyAlignment="1" applyProtection="1">
      <alignment horizontal="center"/>
    </xf>
    <xf numFmtId="164" fontId="2" fillId="0" borderId="0" xfId="2" applyNumberFormat="1" applyFont="1" applyAlignment="1" applyProtection="1">
      <alignment horizontal="center"/>
    </xf>
    <xf numFmtId="0" fontId="15" fillId="0" borderId="20" xfId="2" applyBorder="1" applyAlignment="1" applyProtection="1"/>
    <xf numFmtId="0" fontId="15" fillId="0" borderId="19" xfId="2" applyBorder="1" applyAlignment="1" applyProtection="1"/>
    <xf numFmtId="0" fontId="11" fillId="0" borderId="20" xfId="2" applyFont="1" applyBorder="1" applyAlignment="1" applyProtection="1">
      <alignment vertical="center"/>
    </xf>
    <xf numFmtId="0" fontId="11" fillId="0" borderId="12" xfId="2" applyFont="1" applyBorder="1" applyAlignment="1" applyProtection="1">
      <alignment vertical="center"/>
    </xf>
    <xf numFmtId="0" fontId="11" fillId="0" borderId="19" xfId="2" applyFont="1" applyBorder="1" applyAlignment="1" applyProtection="1">
      <alignment vertical="center"/>
    </xf>
    <xf numFmtId="0" fontId="11" fillId="0" borderId="0" xfId="2" applyFont="1" applyFill="1" applyBorder="1" applyAlignment="1" applyProtection="1">
      <alignment vertical="center"/>
    </xf>
    <xf numFmtId="0" fontId="11" fillId="0" borderId="20" xfId="2" applyFont="1" applyBorder="1" applyAlignment="1" applyProtection="1">
      <alignment horizontal="center" vertical="center"/>
    </xf>
    <xf numFmtId="164" fontId="11" fillId="0" borderId="12" xfId="2" applyNumberFormat="1" applyFont="1" applyBorder="1" applyAlignment="1" applyProtection="1">
      <alignment vertical="center"/>
    </xf>
    <xf numFmtId="0" fontId="3" fillId="0" borderId="12" xfId="2" applyFont="1" applyBorder="1" applyAlignment="1" applyProtection="1">
      <alignment horizontal="left" vertical="center"/>
    </xf>
    <xf numFmtId="0" fontId="2" fillId="0" borderId="12" xfId="2" applyFont="1" applyBorder="1" applyAlignment="1" applyProtection="1">
      <alignment horizontal="center" vertical="center"/>
    </xf>
    <xf numFmtId="0" fontId="11" fillId="0" borderId="0" xfId="2" applyFont="1" applyAlignment="1" applyProtection="1">
      <alignment vertical="center"/>
    </xf>
    <xf numFmtId="0" fontId="15" fillId="0" borderId="0" xfId="2" applyBorder="1" applyAlignment="1" applyProtection="1">
      <alignment vertical="center"/>
    </xf>
    <xf numFmtId="0" fontId="11" fillId="0" borderId="15" xfId="2" applyFont="1" applyFill="1" applyBorder="1" applyAlignment="1" applyProtection="1">
      <alignment vertical="center"/>
    </xf>
    <xf numFmtId="3" fontId="11" fillId="0" borderId="1" xfId="2" applyNumberFormat="1" applyFont="1" applyBorder="1" applyAlignment="1" applyProtection="1">
      <alignment vertical="center"/>
    </xf>
    <xf numFmtId="0" fontId="11" fillId="0" borderId="15" xfId="2" applyFont="1" applyBorder="1" applyAlignment="1" applyProtection="1">
      <alignment vertical="center"/>
    </xf>
    <xf numFmtId="0" fontId="5" fillId="0" borderId="0" xfId="2" applyFont="1" applyFill="1" applyBorder="1" applyAlignment="1" applyProtection="1">
      <alignment horizontal="left" vertical="center"/>
    </xf>
    <xf numFmtId="0" fontId="11" fillId="0" borderId="16" xfId="2" applyFont="1" applyBorder="1" applyAlignment="1" applyProtection="1">
      <alignment horizontal="center" vertical="center"/>
    </xf>
    <xf numFmtId="0" fontId="11" fillId="0" borderId="8" xfId="2" applyFont="1" applyBorder="1" applyAlignment="1" applyProtection="1">
      <alignment vertical="center"/>
    </xf>
    <xf numFmtId="0" fontId="11" fillId="0" borderId="1" xfId="2" applyFont="1" applyBorder="1" applyAlignment="1" applyProtection="1">
      <alignment vertical="center"/>
    </xf>
    <xf numFmtId="0" fontId="5" fillId="0" borderId="15" xfId="2" applyFont="1" applyFill="1" applyBorder="1" applyAlignment="1" applyProtection="1">
      <alignment horizontal="left" vertical="center"/>
    </xf>
    <xf numFmtId="164" fontId="11" fillId="0" borderId="0" xfId="2" applyNumberFormat="1" applyFont="1" applyBorder="1" applyAlignment="1" applyProtection="1">
      <alignment vertical="center"/>
    </xf>
    <xf numFmtId="0" fontId="1" fillId="0" borderId="0" xfId="2" applyFont="1" applyBorder="1" applyAlignment="1" applyProtection="1">
      <alignment horizontal="left" vertical="center"/>
    </xf>
    <xf numFmtId="0" fontId="11" fillId="0" borderId="0" xfId="2" applyFont="1" applyBorder="1" applyAlignment="1" applyProtection="1">
      <alignment vertical="center"/>
    </xf>
    <xf numFmtId="3" fontId="11" fillId="0" borderId="12" xfId="2" applyNumberFormat="1" applyFont="1" applyFill="1" applyBorder="1" applyAlignment="1" applyProtection="1">
      <alignment vertical="center"/>
    </xf>
    <xf numFmtId="0" fontId="11" fillId="0" borderId="12" xfId="2" applyFont="1" applyFill="1" applyBorder="1" applyAlignment="1" applyProtection="1">
      <alignment horizontal="left" vertical="center"/>
    </xf>
    <xf numFmtId="0" fontId="11" fillId="0" borderId="15" xfId="2" applyFont="1" applyFill="1" applyBorder="1" applyAlignment="1" applyProtection="1">
      <alignment horizontal="left" vertical="center"/>
    </xf>
    <xf numFmtId="0" fontId="11" fillId="0" borderId="16" xfId="2" applyFont="1" applyBorder="1" applyAlignment="1" applyProtection="1">
      <alignment vertical="center"/>
    </xf>
    <xf numFmtId="3" fontId="11" fillId="3" borderId="1" xfId="2" applyNumberFormat="1" applyFont="1" applyFill="1" applyBorder="1" applyAlignment="1" applyProtection="1">
      <alignment vertical="center"/>
      <protection locked="0"/>
    </xf>
    <xf numFmtId="0" fontId="2" fillId="0" borderId="1" xfId="2" applyFont="1" applyBorder="1" applyAlignment="1" applyProtection="1">
      <alignment horizontal="center" vertical="center"/>
    </xf>
    <xf numFmtId="4" fontId="11" fillId="0" borderId="0" xfId="2" applyNumberFormat="1" applyFont="1" applyBorder="1" applyAlignment="1" applyProtection="1">
      <alignment vertical="center"/>
    </xf>
    <xf numFmtId="0" fontId="2" fillId="0" borderId="0" xfId="2" applyFont="1" applyBorder="1" applyAlignment="1" applyProtection="1">
      <alignment horizontal="center" vertical="center"/>
    </xf>
    <xf numFmtId="0" fontId="11" fillId="0" borderId="1" xfId="2" applyFont="1" applyBorder="1" applyAlignment="1" applyProtection="1">
      <alignment horizontal="left" vertical="center"/>
    </xf>
    <xf numFmtId="3" fontId="11" fillId="0" borderId="0" xfId="2" applyNumberFormat="1" applyFont="1" applyBorder="1" applyAlignment="1" applyProtection="1">
      <alignment vertical="center"/>
    </xf>
    <xf numFmtId="0" fontId="2" fillId="0" borderId="15" xfId="2" applyFont="1" applyFill="1" applyBorder="1" applyAlignment="1" applyProtection="1">
      <alignment horizontal="center" vertical="center"/>
    </xf>
    <xf numFmtId="0" fontId="11" fillId="0" borderId="18" xfId="2" applyFont="1" applyBorder="1" applyAlignment="1" applyProtection="1">
      <alignment horizontal="center" vertical="center"/>
    </xf>
    <xf numFmtId="164" fontId="11" fillId="0" borderId="11" xfId="2" applyNumberFormat="1" applyFont="1" applyBorder="1" applyAlignment="1" applyProtection="1">
      <alignment vertical="center"/>
    </xf>
    <xf numFmtId="0" fontId="3" fillId="0" borderId="11" xfId="2" applyFont="1" applyBorder="1" applyAlignment="1" applyProtection="1">
      <alignment horizontal="left" vertical="center"/>
    </xf>
    <xf numFmtId="0" fontId="2" fillId="0" borderId="11" xfId="2" applyFont="1" applyBorder="1" applyAlignment="1" applyProtection="1">
      <alignment horizontal="center" vertical="center"/>
    </xf>
    <xf numFmtId="0" fontId="11" fillId="0" borderId="17" xfId="2" applyFont="1" applyBorder="1" applyAlignment="1" applyProtection="1">
      <alignment vertical="center"/>
    </xf>
    <xf numFmtId="0" fontId="2" fillId="8" borderId="8" xfId="2" applyFont="1" applyFill="1" applyBorder="1" applyAlignment="1" applyProtection="1">
      <alignment vertical="center"/>
    </xf>
    <xf numFmtId="0" fontId="3" fillId="8" borderId="6" xfId="2" applyFont="1" applyFill="1" applyBorder="1" applyAlignment="1" applyProtection="1">
      <alignment vertical="center"/>
    </xf>
    <xf numFmtId="0" fontId="11" fillId="0" borderId="0" xfId="2" applyFont="1" applyBorder="1" applyAlignment="1" applyProtection="1">
      <alignment horizontal="center" vertical="center"/>
    </xf>
    <xf numFmtId="0" fontId="3" fillId="0" borderId="0" xfId="2" applyFont="1" applyBorder="1" applyAlignment="1" applyProtection="1">
      <alignment horizontal="left" vertical="center"/>
    </xf>
    <xf numFmtId="0" fontId="11" fillId="0" borderId="0" xfId="2" applyFont="1" applyFill="1" applyBorder="1" applyAlignment="1" applyProtection="1">
      <alignment horizontal="left" vertical="center"/>
    </xf>
    <xf numFmtId="0" fontId="5" fillId="0" borderId="0" xfId="2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left" vertical="center" wrapText="1"/>
    </xf>
    <xf numFmtId="3" fontId="11" fillId="0" borderId="0" xfId="2" applyNumberFormat="1" applyFont="1" applyFill="1" applyBorder="1" applyAlignment="1" applyProtection="1">
      <alignment vertical="center"/>
      <protection locked="0"/>
    </xf>
    <xf numFmtId="0" fontId="16" fillId="0" borderId="0" xfId="2" applyFont="1" applyFill="1" applyAlignment="1" applyProtection="1"/>
    <xf numFmtId="0" fontId="15" fillId="0" borderId="0" xfId="2" applyFill="1" applyProtection="1"/>
    <xf numFmtId="0" fontId="16" fillId="0" borderId="11" xfId="2" applyFont="1" applyFill="1" applyBorder="1" applyAlignment="1" applyProtection="1"/>
    <xf numFmtId="0" fontId="7" fillId="4" borderId="11" xfId="2" applyFont="1" applyFill="1" applyBorder="1" applyAlignment="1" applyProtection="1">
      <alignment horizontal="left"/>
    </xf>
    <xf numFmtId="0" fontId="7" fillId="4" borderId="11" xfId="2" applyFont="1" applyFill="1" applyBorder="1" applyAlignment="1" applyProtection="1">
      <alignment horizontal="center"/>
    </xf>
    <xf numFmtId="0" fontId="6" fillId="4" borderId="11" xfId="2" applyFont="1" applyFill="1" applyBorder="1" applyAlignment="1" applyProtection="1">
      <alignment horizontal="center" vertical="center"/>
    </xf>
    <xf numFmtId="0" fontId="6" fillId="4" borderId="7" xfId="2" applyFont="1" applyFill="1" applyBorder="1" applyAlignment="1" applyProtection="1">
      <alignment horizontal="center"/>
    </xf>
    <xf numFmtId="0" fontId="6" fillId="4" borderId="6" xfId="2" applyFont="1" applyFill="1" applyBorder="1" applyAlignment="1" applyProtection="1"/>
    <xf numFmtId="0" fontId="4" fillId="0" borderId="0" xfId="2" applyFont="1" applyBorder="1" applyAlignment="1" applyProtection="1">
      <alignment horizontal="center" vertical="center"/>
    </xf>
    <xf numFmtId="3" fontId="11" fillId="0" borderId="0" xfId="2" applyNumberFormat="1" applyFont="1" applyFill="1" applyBorder="1" applyAlignment="1" applyProtection="1">
      <alignment vertical="center"/>
    </xf>
    <xf numFmtId="0" fontId="11" fillId="0" borderId="11" xfId="2" applyFont="1" applyBorder="1" applyAlignment="1" applyProtection="1">
      <alignment vertical="center"/>
    </xf>
    <xf numFmtId="0" fontId="1" fillId="0" borderId="11" xfId="2" applyFont="1" applyBorder="1" applyAlignment="1" applyProtection="1">
      <alignment horizontal="left" vertic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vertical="top" wrapText="1"/>
    </xf>
    <xf numFmtId="0" fontId="1" fillId="8" borderId="0" xfId="0" applyFont="1" applyFill="1" applyAlignment="1">
      <alignment vertical="top" wrapText="1"/>
    </xf>
    <xf numFmtId="0" fontId="13" fillId="0" borderId="0" xfId="2" applyFont="1" applyFill="1" applyBorder="1" applyAlignment="1" applyProtection="1">
      <alignment vertical="center"/>
    </xf>
    <xf numFmtId="0" fontId="11" fillId="0" borderId="16" xfId="2" applyFont="1" applyFill="1" applyBorder="1" applyAlignment="1" applyProtection="1">
      <alignment horizontal="center"/>
    </xf>
    <xf numFmtId="0" fontId="5" fillId="0" borderId="16" xfId="2" applyFont="1" applyFill="1" applyBorder="1" applyAlignment="1" applyProtection="1">
      <alignment horizontal="center"/>
    </xf>
    <xf numFmtId="0" fontId="11" fillId="0" borderId="16" xfId="2" applyFont="1" applyFill="1" applyBorder="1" applyProtection="1"/>
    <xf numFmtId="0" fontId="14" fillId="0" borderId="16" xfId="2" applyFont="1" applyFill="1" applyBorder="1" applyAlignment="1" applyProtection="1">
      <alignment vertical="center"/>
    </xf>
    <xf numFmtId="0" fontId="13" fillId="0" borderId="0" xfId="2" applyFont="1" applyFill="1" applyBorder="1" applyAlignment="1" applyProtection="1">
      <alignment vertical="center" wrapText="1"/>
    </xf>
    <xf numFmtId="4" fontId="12" fillId="0" borderId="0" xfId="2" applyNumberFormat="1" applyFont="1" applyFill="1" applyBorder="1" applyProtection="1"/>
    <xf numFmtId="3" fontId="12" fillId="0" borderId="0" xfId="2" applyNumberFormat="1" applyFont="1" applyFill="1" applyBorder="1" applyProtection="1"/>
    <xf numFmtId="0" fontId="20" fillId="0" borderId="14" xfId="3" applyBorder="1" applyAlignment="1">
      <alignment horizontal="left" vertical="center" wrapText="1"/>
    </xf>
    <xf numFmtId="0" fontId="2" fillId="0" borderId="0" xfId="2" applyFont="1" applyBorder="1" applyAlignment="1" applyProtection="1">
      <alignment vertical="center"/>
    </xf>
    <xf numFmtId="0" fontId="20" fillId="0" borderId="0" xfId="3" applyBorder="1" applyAlignment="1">
      <alignment horizontal="left" vertical="center" wrapText="1"/>
    </xf>
    <xf numFmtId="0" fontId="8" fillId="0" borderId="0" xfId="0" applyFont="1" applyBorder="1"/>
    <xf numFmtId="3" fontId="12" fillId="9" borderId="1" xfId="1" applyNumberFormat="1" applyFont="1" applyFill="1" applyBorder="1" applyProtection="1"/>
    <xf numFmtId="0" fontId="6" fillId="4" borderId="11" xfId="2" applyFont="1" applyFill="1" applyBorder="1" applyAlignment="1" applyProtection="1">
      <alignment horizontal="center"/>
    </xf>
    <xf numFmtId="0" fontId="2" fillId="0" borderId="0" xfId="2" applyFont="1" applyFill="1" applyBorder="1" applyAlignment="1" applyProtection="1">
      <alignment horizontal="center" vertical="center"/>
    </xf>
    <xf numFmtId="0" fontId="11" fillId="0" borderId="6" xfId="2" applyFont="1" applyBorder="1" applyAlignment="1" applyProtection="1">
      <alignment horizontal="left" vertical="center" wrapText="1"/>
    </xf>
    <xf numFmtId="0" fontId="11" fillId="0" borderId="8" xfId="2" applyFont="1" applyBorder="1" applyAlignment="1" applyProtection="1">
      <alignment horizontal="left" vertical="center" wrapText="1"/>
    </xf>
    <xf numFmtId="0" fontId="11" fillId="0" borderId="0" xfId="2" applyFont="1" applyBorder="1" applyAlignment="1" applyProtection="1">
      <alignment horizontal="left" vertical="center"/>
    </xf>
    <xf numFmtId="0" fontId="11" fillId="0" borderId="0" xfId="2" applyFont="1" applyFill="1" applyBorder="1" applyAlignment="1" applyProtection="1">
      <alignment horizontal="left"/>
    </xf>
    <xf numFmtId="0" fontId="11" fillId="0" borderId="6" xfId="2" applyFont="1" applyBorder="1" applyAlignment="1" applyProtection="1">
      <alignment horizontal="left"/>
    </xf>
    <xf numFmtId="0" fontId="11" fillId="0" borderId="8" xfId="2" applyFont="1" applyBorder="1" applyAlignment="1" applyProtection="1">
      <alignment horizontal="left"/>
    </xf>
    <xf numFmtId="3" fontId="11" fillId="3" borderId="1" xfId="2" applyNumberFormat="1" applyFont="1" applyFill="1" applyBorder="1" applyAlignment="1" applyProtection="1">
      <alignment vertical="center"/>
    </xf>
    <xf numFmtId="3" fontId="11" fillId="2" borderId="1" xfId="2" applyNumberFormat="1" applyFont="1" applyFill="1" applyBorder="1" applyAlignment="1" applyProtection="1">
      <alignment vertical="center"/>
    </xf>
    <xf numFmtId="0" fontId="15" fillId="0" borderId="0" xfId="2" applyAlignment="1" applyProtection="1"/>
    <xf numFmtId="0" fontId="15" fillId="0" borderId="0" xfId="2" applyFill="1" applyAlignment="1" applyProtection="1"/>
    <xf numFmtId="0" fontId="11" fillId="0" borderId="0" xfId="2" applyFont="1" applyAlignment="1" applyProtection="1"/>
    <xf numFmtId="0" fontId="11" fillId="0" borderId="0" xfId="2" applyFont="1" applyBorder="1" applyAlignment="1" applyProtection="1"/>
    <xf numFmtId="0" fontId="11" fillId="0" borderId="0" xfId="2" applyFont="1" applyFill="1" applyAlignment="1" applyProtection="1"/>
    <xf numFmtId="0" fontId="11" fillId="0" borderId="17" xfId="2" applyFont="1" applyBorder="1" applyAlignment="1" applyProtection="1"/>
    <xf numFmtId="0" fontId="11" fillId="0" borderId="11" xfId="2" applyFont="1" applyBorder="1" applyAlignment="1" applyProtection="1"/>
    <xf numFmtId="0" fontId="11" fillId="0" borderId="18" xfId="2" applyFont="1" applyBorder="1" applyAlignment="1" applyProtection="1"/>
    <xf numFmtId="0" fontId="11" fillId="0" borderId="0" xfId="2" applyFont="1" applyFill="1" applyBorder="1" applyAlignment="1" applyProtection="1"/>
    <xf numFmtId="164" fontId="11" fillId="0" borderId="11" xfId="2" applyNumberFormat="1" applyFont="1" applyBorder="1" applyAlignment="1" applyProtection="1"/>
    <xf numFmtId="0" fontId="11" fillId="0" borderId="15" xfId="2" applyFont="1" applyBorder="1" applyAlignment="1" applyProtection="1"/>
    <xf numFmtId="0" fontId="11" fillId="0" borderId="16" xfId="2" applyFont="1" applyBorder="1" applyAlignment="1" applyProtection="1"/>
    <xf numFmtId="0" fontId="5" fillId="0" borderId="0" xfId="2" applyFont="1" applyFill="1" applyBorder="1" applyAlignment="1" applyProtection="1">
      <alignment horizontal="left"/>
    </xf>
    <xf numFmtId="4" fontId="11" fillId="0" borderId="0" xfId="2" applyNumberFormat="1" applyFont="1" applyBorder="1" applyAlignment="1" applyProtection="1"/>
    <xf numFmtId="4" fontId="12" fillId="0" borderId="0" xfId="2" applyNumberFormat="1" applyFont="1" applyFill="1" applyBorder="1" applyAlignment="1" applyProtection="1"/>
    <xf numFmtId="0" fontId="11" fillId="0" borderId="16" xfId="2" applyFont="1" applyFill="1" applyBorder="1" applyAlignment="1" applyProtection="1"/>
    <xf numFmtId="0" fontId="11" fillId="0" borderId="0" xfId="2" applyFont="1" applyBorder="1" applyAlignment="1" applyProtection="1">
      <alignment vertical="top"/>
    </xf>
    <xf numFmtId="3" fontId="12" fillId="0" borderId="0" xfId="2" applyNumberFormat="1" applyFont="1" applyFill="1" applyBorder="1" applyAlignment="1" applyProtection="1"/>
    <xf numFmtId="0" fontId="11" fillId="0" borderId="19" xfId="2" applyFont="1" applyBorder="1" applyAlignment="1" applyProtection="1"/>
    <xf numFmtId="0" fontId="11" fillId="0" borderId="12" xfId="2" applyFont="1" applyBorder="1" applyAlignment="1" applyProtection="1"/>
    <xf numFmtId="0" fontId="11" fillId="0" borderId="20" xfId="2" applyFont="1" applyBorder="1" applyAlignment="1" applyProtection="1"/>
    <xf numFmtId="164" fontId="11" fillId="0" borderId="12" xfId="2" applyNumberFormat="1" applyFont="1" applyBorder="1" applyAlignment="1" applyProtection="1"/>
    <xf numFmtId="0" fontId="11" fillId="0" borderId="12" xfId="2" applyFont="1" applyBorder="1" applyAlignment="1" applyProtection="1">
      <alignment vertical="top"/>
    </xf>
    <xf numFmtId="164" fontId="15" fillId="0" borderId="0" xfId="2" applyNumberFormat="1" applyAlignment="1" applyProtection="1"/>
    <xf numFmtId="16" fontId="15" fillId="0" borderId="0" xfId="2" applyNumberFormat="1" applyAlignment="1" applyProtection="1"/>
    <xf numFmtId="0" fontId="8" fillId="0" borderId="9" xfId="0" applyNumberFormat="1" applyFont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8" fillId="0" borderId="2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2" xfId="0" applyNumberFormat="1" applyFont="1" applyBorder="1" applyAlignment="1" applyProtection="1">
      <alignment horizontal="center"/>
    </xf>
    <xf numFmtId="0" fontId="8" fillId="0" borderId="5" xfId="0" applyNumberFormat="1" applyFont="1" applyBorder="1" applyAlignment="1" applyProtection="1">
      <alignment horizontal="center"/>
    </xf>
    <xf numFmtId="0" fontId="20" fillId="0" borderId="21" xfId="3" applyBorder="1" applyAlignment="1">
      <alignment horizontal="left" vertical="center" wrapText="1"/>
    </xf>
    <xf numFmtId="0" fontId="20" fillId="0" borderId="22" xfId="3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0" fontId="20" fillId="0" borderId="23" xfId="3" applyBorder="1" applyAlignment="1">
      <alignment horizontal="left" vertical="center" wrapText="1"/>
    </xf>
    <xf numFmtId="0" fontId="20" fillId="0" borderId="24" xfId="3" applyBorder="1" applyAlignment="1">
      <alignment horizontal="left" vertical="center" wrapText="1"/>
    </xf>
    <xf numFmtId="0" fontId="9" fillId="5" borderId="13" xfId="0" applyFont="1" applyFill="1" applyBorder="1" applyAlignment="1">
      <alignment horizontal="left" vertical="center" wrapText="1"/>
    </xf>
    <xf numFmtId="0" fontId="20" fillId="0" borderId="2" xfId="3" applyBorder="1" applyAlignment="1">
      <alignment horizontal="left" vertical="center" wrapText="1"/>
    </xf>
    <xf numFmtId="0" fontId="8" fillId="0" borderId="0" xfId="0" applyNumberFormat="1" applyFont="1" applyBorder="1" applyAlignment="1" applyProtection="1">
      <alignment horizontal="center"/>
      <protection locked="0"/>
    </xf>
    <xf numFmtId="0" fontId="8" fillId="0" borderId="22" xfId="0" applyNumberFormat="1" applyFont="1" applyBorder="1" applyAlignment="1" applyProtection="1">
      <alignment horizontal="center"/>
      <protection locked="0"/>
    </xf>
    <xf numFmtId="0" fontId="8" fillId="0" borderId="4" xfId="0" applyNumberFormat="1" applyFont="1" applyBorder="1" applyAlignment="1" applyProtection="1">
      <alignment horizontal="center" wrapText="1"/>
      <protection locked="0"/>
    </xf>
    <xf numFmtId="0" fontId="9" fillId="5" borderId="21" xfId="0" applyFont="1" applyFill="1" applyBorder="1" applyAlignment="1">
      <alignment horizontal="left" vertical="center" wrapText="1"/>
    </xf>
    <xf numFmtId="0" fontId="8" fillId="0" borderId="3" xfId="0" applyNumberFormat="1" applyFont="1" applyBorder="1" applyAlignment="1">
      <alignment horizontal="center"/>
    </xf>
    <xf numFmtId="0" fontId="8" fillId="0" borderId="3" xfId="0" applyNumberFormat="1" applyFont="1" applyBorder="1" applyAlignment="1" applyProtection="1">
      <alignment horizontal="center"/>
      <protection locked="0"/>
    </xf>
    <xf numFmtId="0" fontId="6" fillId="4" borderId="6" xfId="2" applyFont="1" applyFill="1" applyBorder="1" applyAlignment="1" applyProtection="1">
      <protection locked="0"/>
    </xf>
    <xf numFmtId="0" fontId="1" fillId="10" borderId="0" xfId="0" applyFont="1" applyFill="1" applyAlignment="1">
      <alignment wrapText="1"/>
    </xf>
    <xf numFmtId="0" fontId="1" fillId="10" borderId="0" xfId="0" applyFont="1" applyFill="1" applyAlignment="1">
      <alignment vertical="top" wrapText="1"/>
    </xf>
    <xf numFmtId="0" fontId="21" fillId="5" borderId="0" xfId="0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0" fontId="9" fillId="5" borderId="21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5" fillId="0" borderId="11" xfId="2" applyFont="1" applyFill="1" applyBorder="1" applyAlignment="1" applyProtection="1">
      <alignment horizontal="right" vertical="center" wrapText="1"/>
    </xf>
    <xf numFmtId="0" fontId="11" fillId="0" borderId="6" xfId="2" applyFont="1" applyBorder="1" applyAlignment="1" applyProtection="1">
      <alignment horizontal="left" vertical="center"/>
    </xf>
    <xf numFmtId="0" fontId="11" fillId="0" borderId="8" xfId="2" applyFont="1" applyBorder="1" applyAlignment="1" applyProtection="1">
      <alignment horizontal="left" vertical="center"/>
    </xf>
    <xf numFmtId="0" fontId="11" fillId="0" borderId="6" xfId="2" applyFont="1" applyBorder="1" applyAlignment="1" applyProtection="1">
      <alignment horizontal="left" vertical="center" wrapText="1"/>
    </xf>
    <xf numFmtId="0" fontId="11" fillId="0" borderId="8" xfId="2" applyFont="1" applyBorder="1" applyAlignment="1" applyProtection="1">
      <alignment horizontal="left" vertical="center" wrapText="1"/>
    </xf>
    <xf numFmtId="0" fontId="11" fillId="0" borderId="0" xfId="2" applyFont="1" applyBorder="1" applyAlignment="1" applyProtection="1">
      <alignment horizontal="left" vertical="center"/>
    </xf>
    <xf numFmtId="0" fontId="1" fillId="0" borderId="16" xfId="2" applyFont="1" applyBorder="1" applyAlignment="1" applyProtection="1">
      <alignment horizontal="left" vertical="center" wrapText="1"/>
    </xf>
    <xf numFmtId="0" fontId="2" fillId="7" borderId="17" xfId="2" applyFont="1" applyFill="1" applyBorder="1" applyAlignment="1" applyProtection="1">
      <alignment horizontal="center" vertical="center"/>
    </xf>
    <xf numFmtId="0" fontId="2" fillId="7" borderId="11" xfId="2" applyFont="1" applyFill="1" applyBorder="1" applyAlignment="1" applyProtection="1">
      <alignment horizontal="center" vertical="center"/>
    </xf>
    <xf numFmtId="0" fontId="2" fillId="7" borderId="18" xfId="2" applyFont="1" applyFill="1" applyBorder="1" applyAlignment="1" applyProtection="1">
      <alignment horizontal="center" vertical="center"/>
    </xf>
    <xf numFmtId="0" fontId="2" fillId="7" borderId="17" xfId="2" applyFont="1" applyFill="1" applyBorder="1" applyAlignment="1" applyProtection="1">
      <alignment horizontal="center"/>
    </xf>
    <xf numFmtId="0" fontId="2" fillId="7" borderId="11" xfId="2" applyFont="1" applyFill="1" applyBorder="1" applyAlignment="1" applyProtection="1">
      <alignment horizontal="center"/>
    </xf>
    <xf numFmtId="0" fontId="2" fillId="7" borderId="18" xfId="2" applyFont="1" applyFill="1" applyBorder="1" applyAlignment="1" applyProtection="1">
      <alignment horizontal="center"/>
    </xf>
    <xf numFmtId="0" fontId="11" fillId="0" borderId="0" xfId="2" applyFont="1" applyFill="1" applyBorder="1" applyAlignment="1" applyProtection="1">
      <alignment horizontal="left"/>
    </xf>
    <xf numFmtId="0" fontId="1" fillId="0" borderId="16" xfId="2" applyFont="1" applyBorder="1" applyAlignment="1" applyProtection="1">
      <alignment horizontal="left" vertical="top" wrapText="1"/>
    </xf>
    <xf numFmtId="0" fontId="13" fillId="0" borderId="0" xfId="2" applyFont="1" applyFill="1" applyBorder="1" applyAlignment="1" applyProtection="1">
      <alignment horizontal="left" vertical="center"/>
    </xf>
    <xf numFmtId="0" fontId="13" fillId="0" borderId="0" xfId="2" applyFont="1" applyFill="1" applyBorder="1" applyAlignment="1" applyProtection="1">
      <alignment horizontal="left" vertical="center" wrapText="1"/>
    </xf>
    <xf numFmtId="0" fontId="16" fillId="0" borderId="11" xfId="2" applyFont="1" applyFill="1" applyBorder="1" applyAlignment="1" applyProtection="1">
      <alignment horizontal="center"/>
    </xf>
    <xf numFmtId="0" fontId="16" fillId="0" borderId="0" xfId="2" applyFont="1" applyFill="1" applyBorder="1" applyAlignment="1" applyProtection="1">
      <alignment horizontal="center"/>
    </xf>
    <xf numFmtId="0" fontId="6" fillId="4" borderId="11" xfId="2" applyFont="1" applyFill="1" applyBorder="1" applyAlignment="1" applyProtection="1">
      <alignment horizontal="center"/>
    </xf>
    <xf numFmtId="0" fontId="6" fillId="4" borderId="12" xfId="2" applyFont="1" applyFill="1" applyBorder="1" applyAlignment="1" applyProtection="1">
      <alignment horizontal="center"/>
    </xf>
    <xf numFmtId="0" fontId="2" fillId="7" borderId="6" xfId="2" applyFont="1" applyFill="1" applyBorder="1" applyAlignment="1" applyProtection="1">
      <alignment horizontal="center" vertical="center"/>
    </xf>
    <xf numFmtId="0" fontId="2" fillId="7" borderId="7" xfId="2" applyFont="1" applyFill="1" applyBorder="1" applyAlignment="1" applyProtection="1">
      <alignment horizontal="center" vertical="center"/>
    </xf>
    <xf numFmtId="0" fontId="2" fillId="7" borderId="8" xfId="2" applyFont="1" applyFill="1" applyBorder="1" applyAlignment="1" applyProtection="1">
      <alignment horizontal="center" vertical="center"/>
    </xf>
    <xf numFmtId="0" fontId="2" fillId="0" borderId="0" xfId="2" applyFont="1" applyFill="1" applyBorder="1" applyAlignment="1" applyProtection="1">
      <alignment horizontal="center" vertical="center"/>
    </xf>
    <xf numFmtId="0" fontId="1" fillId="0" borderId="0" xfId="2" applyFont="1" applyBorder="1" applyAlignment="1" applyProtection="1">
      <alignment horizontal="left" vertical="center" wrapText="1"/>
    </xf>
    <xf numFmtId="0" fontId="6" fillId="4" borderId="7" xfId="2" applyFont="1" applyFill="1" applyBorder="1" applyAlignment="1" applyProtection="1">
      <alignment horizontal="left" wrapText="1"/>
    </xf>
    <xf numFmtId="0" fontId="1" fillId="0" borderId="0" xfId="2" applyFont="1" applyBorder="1" applyAlignment="1" applyProtection="1">
      <alignment horizontal="left" vertical="center"/>
    </xf>
    <xf numFmtId="0" fontId="5" fillId="0" borderId="11" xfId="2" applyFont="1" applyFill="1" applyBorder="1" applyAlignment="1" applyProtection="1">
      <alignment horizontal="right" vertical="center"/>
    </xf>
    <xf numFmtId="0" fontId="11" fillId="0" borderId="6" xfId="2" applyFont="1" applyBorder="1" applyAlignment="1" applyProtection="1">
      <alignment horizontal="left"/>
    </xf>
    <xf numFmtId="0" fontId="11" fillId="0" borderId="8" xfId="2" applyFont="1" applyBorder="1" applyAlignment="1" applyProtection="1">
      <alignment horizontal="left"/>
    </xf>
  </cellXfs>
  <cellStyles count="4">
    <cellStyle name="Hyperlink" xfId="3" builtinId="8"/>
    <cellStyle name="Schlecht" xfId="1" builtinId="27"/>
    <cellStyle name="Standard" xfId="0" builtinId="0"/>
    <cellStyle name="Standard 2" xfId="2"/>
  </cellStyles>
  <dxfs count="17"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  <dxf>
      <font>
        <color rgb="FF007635"/>
      </font>
      <fill>
        <patternFill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5" Type="http://schemas.openxmlformats.org/officeDocument/2006/relationships/image" Target="../media/image2.wmf"/><Relationship Id="rId4" Type="http://schemas.openxmlformats.org/officeDocument/2006/relationships/image" Target="../media/image17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18.wmf"/><Relationship Id="rId5" Type="http://schemas.openxmlformats.org/officeDocument/2006/relationships/image" Target="../media/image2.wmf"/><Relationship Id="rId4" Type="http://schemas.openxmlformats.org/officeDocument/2006/relationships/image" Target="../media/image4.w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wmf"/><Relationship Id="rId7" Type="http://schemas.openxmlformats.org/officeDocument/2006/relationships/image" Target="../media/image19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4.wmf"/><Relationship Id="rId5" Type="http://schemas.openxmlformats.org/officeDocument/2006/relationships/image" Target="../media/image6.wmf"/><Relationship Id="rId4" Type="http://schemas.openxmlformats.org/officeDocument/2006/relationships/image" Target="../media/image5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5" Type="http://schemas.openxmlformats.org/officeDocument/2006/relationships/image" Target="../media/image11.wmf"/><Relationship Id="rId4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4.wmf"/><Relationship Id="rId5" Type="http://schemas.openxmlformats.org/officeDocument/2006/relationships/image" Target="../media/image2.wmf"/><Relationship Id="rId4" Type="http://schemas.openxmlformats.org/officeDocument/2006/relationships/image" Target="../media/image12.w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wmf"/><Relationship Id="rId7" Type="http://schemas.openxmlformats.org/officeDocument/2006/relationships/image" Target="../media/image6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5.wmf"/><Relationship Id="rId5" Type="http://schemas.openxmlformats.org/officeDocument/2006/relationships/image" Target="../media/image4.wmf"/><Relationship Id="rId4" Type="http://schemas.openxmlformats.org/officeDocument/2006/relationships/image" Target="../media/image13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wmf"/><Relationship Id="rId3" Type="http://schemas.openxmlformats.org/officeDocument/2006/relationships/image" Target="../media/image14.wmf"/><Relationship Id="rId7" Type="http://schemas.openxmlformats.org/officeDocument/2006/relationships/image" Target="../media/image3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7.wmf"/><Relationship Id="rId5" Type="http://schemas.openxmlformats.org/officeDocument/2006/relationships/image" Target="../media/image1.wmf"/><Relationship Id="rId4" Type="http://schemas.openxmlformats.org/officeDocument/2006/relationships/image" Target="../media/image15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5" Type="http://schemas.openxmlformats.org/officeDocument/2006/relationships/image" Target="../media/image2.wmf"/><Relationship Id="rId4" Type="http://schemas.openxmlformats.org/officeDocument/2006/relationships/image" Target="../media/image17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2.wmf"/><Relationship Id="rId5" Type="http://schemas.openxmlformats.org/officeDocument/2006/relationships/image" Target="../media/image4.wmf"/><Relationship Id="rId4" Type="http://schemas.openxmlformats.org/officeDocument/2006/relationships/image" Target="../media/image18.w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wmf"/><Relationship Id="rId7" Type="http://schemas.openxmlformats.org/officeDocument/2006/relationships/image" Target="../media/image6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5.wmf"/><Relationship Id="rId5" Type="http://schemas.openxmlformats.org/officeDocument/2006/relationships/image" Target="../media/image4.wmf"/><Relationship Id="rId4" Type="http://schemas.openxmlformats.org/officeDocument/2006/relationships/image" Target="../media/image19.wmf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wmf"/><Relationship Id="rId3" Type="http://schemas.openxmlformats.org/officeDocument/2006/relationships/image" Target="../media/image20.wmf"/><Relationship Id="rId7" Type="http://schemas.openxmlformats.org/officeDocument/2006/relationships/image" Target="../media/image3.wmf"/><Relationship Id="rId2" Type="http://schemas.openxmlformats.org/officeDocument/2006/relationships/image" Target="../media/image9.wmf"/><Relationship Id="rId1" Type="http://schemas.openxmlformats.org/officeDocument/2006/relationships/image" Target="../media/image8.wmf"/><Relationship Id="rId6" Type="http://schemas.openxmlformats.org/officeDocument/2006/relationships/image" Target="../media/image7.wmf"/><Relationship Id="rId5" Type="http://schemas.openxmlformats.org/officeDocument/2006/relationships/image" Target="../media/image1.wmf"/><Relationship Id="rId4" Type="http://schemas.openxmlformats.org/officeDocument/2006/relationships/image" Target="../media/image2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877020</xdr:colOff>
      <xdr:row>7</xdr:row>
      <xdr:rowOff>405306</xdr:rowOff>
    </xdr:from>
    <xdr:to>
      <xdr:col>0</xdr:col>
      <xdr:colOff>1909355</xdr:colOff>
      <xdr:row>7</xdr:row>
      <xdr:rowOff>1380906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369"/>
        <a:stretch/>
      </xdr:blipFill>
      <xdr:spPr>
        <a:xfrm>
          <a:off x="2931699" y="7739556"/>
          <a:ext cx="1032335" cy="975600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4</xdr:row>
      <xdr:rowOff>95250</xdr:rowOff>
    </xdr:from>
    <xdr:to>
      <xdr:col>0</xdr:col>
      <xdr:colOff>1688647</xdr:colOff>
      <xdr:row>4</xdr:row>
      <xdr:rowOff>1537607</xdr:rowOff>
    </xdr:to>
    <xdr:pic>
      <xdr:nvPicPr>
        <xdr:cNvPr id="13" name="Grafik 1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225"/>
        <a:stretch/>
      </xdr:blipFill>
      <xdr:spPr>
        <a:xfrm>
          <a:off x="231322" y="1959429"/>
          <a:ext cx="1457325" cy="1442357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122463</xdr:colOff>
      <xdr:row>7</xdr:row>
      <xdr:rowOff>81644</xdr:rowOff>
    </xdr:from>
    <xdr:to>
      <xdr:col>0</xdr:col>
      <xdr:colOff>1115786</xdr:colOff>
      <xdr:row>7</xdr:row>
      <xdr:rowOff>1055489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>
        <a:xfrm>
          <a:off x="2177142" y="7415894"/>
          <a:ext cx="993323" cy="973845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5</xdr:row>
      <xdr:rowOff>108858</xdr:rowOff>
    </xdr:from>
    <xdr:to>
      <xdr:col>0</xdr:col>
      <xdr:colOff>1634218</xdr:colOff>
      <xdr:row>5</xdr:row>
      <xdr:rowOff>1537608</xdr:rowOff>
    </xdr:to>
    <xdr:pic>
      <xdr:nvPicPr>
        <xdr:cNvPr id="22" name="Grafik 2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>
        <a:xfrm>
          <a:off x="176893" y="3796394"/>
          <a:ext cx="145732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435429</xdr:colOff>
      <xdr:row>6</xdr:row>
      <xdr:rowOff>204110</xdr:rowOff>
    </xdr:from>
    <xdr:to>
      <xdr:col>0</xdr:col>
      <xdr:colOff>1892754</xdr:colOff>
      <xdr:row>6</xdr:row>
      <xdr:rowOff>1605643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10823"/>
        <a:stretch/>
      </xdr:blipFill>
      <xdr:spPr>
        <a:xfrm>
          <a:off x="435429" y="5456467"/>
          <a:ext cx="1457325" cy="1401533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272143</xdr:colOff>
      <xdr:row>6</xdr:row>
      <xdr:rowOff>163286</xdr:rowOff>
    </xdr:from>
    <xdr:to>
      <xdr:col>1</xdr:col>
      <xdr:colOff>1719943</xdr:colOff>
      <xdr:row>6</xdr:row>
      <xdr:rowOff>1592035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537"/>
        <a:stretch/>
      </xdr:blipFill>
      <xdr:spPr>
        <a:xfrm>
          <a:off x="2326822" y="5674179"/>
          <a:ext cx="1447800" cy="1428749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7</xdr:row>
      <xdr:rowOff>178839</xdr:rowOff>
    </xdr:from>
    <xdr:to>
      <xdr:col>1</xdr:col>
      <xdr:colOff>1841736</xdr:colOff>
      <xdr:row>7</xdr:row>
      <xdr:rowOff>1524000</xdr:rowOff>
    </xdr:to>
    <xdr:pic>
      <xdr:nvPicPr>
        <xdr:cNvPr id="32" name="Grafik 3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65" b="14495"/>
        <a:stretch/>
      </xdr:blipFill>
      <xdr:spPr>
        <a:xfrm>
          <a:off x="4531179" y="7513089"/>
          <a:ext cx="1419914" cy="1345161"/>
        </a:xfrm>
        <a:prstGeom prst="rect">
          <a:avLst/>
        </a:prstGeom>
      </xdr:spPr>
    </xdr:pic>
    <xdr:clientData/>
  </xdr:twoCellAnchor>
  <xdr:oneCellAnchor>
    <xdr:from>
      <xdr:col>2</xdr:col>
      <xdr:colOff>285749</xdr:colOff>
      <xdr:row>6</xdr:row>
      <xdr:rowOff>136072</xdr:rowOff>
    </xdr:from>
    <xdr:ext cx="1457325" cy="1428750"/>
    <xdr:pic>
      <xdr:nvPicPr>
        <xdr:cNvPr id="42" name="Grafik 4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>
        <a:xfrm>
          <a:off x="4395106" y="5646965"/>
          <a:ext cx="1457325" cy="1428750"/>
        </a:xfrm>
        <a:prstGeom prst="rect">
          <a:avLst/>
        </a:prstGeom>
      </xdr:spPr>
    </xdr:pic>
    <xdr:clientData/>
  </xdr:oneCellAnchor>
  <xdr:oneCellAnchor>
    <xdr:from>
      <xdr:col>2</xdr:col>
      <xdr:colOff>176893</xdr:colOff>
      <xdr:row>7</xdr:row>
      <xdr:rowOff>108858</xdr:rowOff>
    </xdr:from>
    <xdr:ext cx="1457325" cy="1428750"/>
    <xdr:pic>
      <xdr:nvPicPr>
        <xdr:cNvPr id="45" name="Grafik 4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>
        <a:xfrm>
          <a:off x="6340929" y="3796394"/>
          <a:ext cx="1457325" cy="142875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5</xdr:row>
      <xdr:rowOff>0</xdr:rowOff>
    </xdr:from>
    <xdr:to>
      <xdr:col>1</xdr:col>
      <xdr:colOff>1457325</xdr:colOff>
      <xdr:row>5</xdr:row>
      <xdr:rowOff>1442357</xdr:rowOff>
    </xdr:to>
    <xdr:pic>
      <xdr:nvPicPr>
        <xdr:cNvPr id="46" name="Grafik 4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225"/>
        <a:stretch/>
      </xdr:blipFill>
      <xdr:spPr>
        <a:xfrm>
          <a:off x="2054679" y="3687536"/>
          <a:ext cx="1457325" cy="14423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680357</xdr:colOff>
      <xdr:row>3</xdr:row>
      <xdr:rowOff>122465</xdr:rowOff>
    </xdr:from>
    <xdr:to>
      <xdr:col>15</xdr:col>
      <xdr:colOff>3182659</xdr:colOff>
      <xdr:row>22</xdr:row>
      <xdr:rowOff>80036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8107" y="1211036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321129</xdr:colOff>
      <xdr:row>21</xdr:row>
      <xdr:rowOff>96611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857250"/>
          <a:ext cx="6743700" cy="3267075"/>
        </a:xfrm>
        <a:prstGeom prst="rect">
          <a:avLst/>
        </a:prstGeom>
      </xdr:spPr>
    </xdr:pic>
    <xdr:clientData/>
  </xdr:twoCellAnchor>
  <xdr:twoCellAnchor editAs="oneCell">
    <xdr:from>
      <xdr:col>9</xdr:col>
      <xdr:colOff>1306285</xdr:colOff>
      <xdr:row>2</xdr:row>
      <xdr:rowOff>68036</xdr:rowOff>
    </xdr:from>
    <xdr:to>
      <xdr:col>9</xdr:col>
      <xdr:colOff>2763610</xdr:colOff>
      <xdr:row>11</xdr:row>
      <xdr:rowOff>102054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9" y="925286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2996293</xdr:colOff>
      <xdr:row>2</xdr:row>
      <xdr:rowOff>97971</xdr:rowOff>
    </xdr:from>
    <xdr:to>
      <xdr:col>11</xdr:col>
      <xdr:colOff>289832</xdr:colOff>
      <xdr:row>11</xdr:row>
      <xdr:rowOff>131989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5757" y="955221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1377042</xdr:colOff>
      <xdr:row>12</xdr:row>
      <xdr:rowOff>97972</xdr:rowOff>
    </xdr:from>
    <xdr:to>
      <xdr:col>9</xdr:col>
      <xdr:colOff>2834367</xdr:colOff>
      <xdr:row>22</xdr:row>
      <xdr:rowOff>36740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6506" y="2656115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3067050</xdr:colOff>
      <xdr:row>12</xdr:row>
      <xdr:rowOff>127907</xdr:rowOff>
    </xdr:from>
    <xdr:to>
      <xdr:col>11</xdr:col>
      <xdr:colOff>360589</xdr:colOff>
      <xdr:row>22</xdr:row>
      <xdr:rowOff>66675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6514" y="2686050"/>
          <a:ext cx="1457325" cy="1571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27214</xdr:colOff>
      <xdr:row>3</xdr:row>
      <xdr:rowOff>136072</xdr:rowOff>
    </xdr:from>
    <xdr:to>
      <xdr:col>15</xdr:col>
      <xdr:colOff>2529516</xdr:colOff>
      <xdr:row>22</xdr:row>
      <xdr:rowOff>93643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4964" y="1224643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408214</xdr:colOff>
      <xdr:row>2</xdr:row>
      <xdr:rowOff>40822</xdr:rowOff>
    </xdr:from>
    <xdr:to>
      <xdr:col>9</xdr:col>
      <xdr:colOff>1865539</xdr:colOff>
      <xdr:row>11</xdr:row>
      <xdr:rowOff>74840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7678" y="898072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2272393</xdr:colOff>
      <xdr:row>2</xdr:row>
      <xdr:rowOff>108858</xdr:rowOff>
    </xdr:from>
    <xdr:to>
      <xdr:col>10</xdr:col>
      <xdr:colOff>341539</xdr:colOff>
      <xdr:row>11</xdr:row>
      <xdr:rowOff>142876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857" y="966108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12</xdr:row>
      <xdr:rowOff>111579</xdr:rowOff>
    </xdr:from>
    <xdr:to>
      <xdr:col>9</xdr:col>
      <xdr:colOff>1895475</xdr:colOff>
      <xdr:row>22</xdr:row>
      <xdr:rowOff>50347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7614" y="2669722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2315936</xdr:colOff>
      <xdr:row>12</xdr:row>
      <xdr:rowOff>16329</xdr:rowOff>
    </xdr:from>
    <xdr:to>
      <xdr:col>10</xdr:col>
      <xdr:colOff>385082</xdr:colOff>
      <xdr:row>21</xdr:row>
      <xdr:rowOff>118383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2574472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321129</xdr:colOff>
      <xdr:row>21</xdr:row>
      <xdr:rowOff>77561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857250"/>
          <a:ext cx="6743700" cy="3248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47700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514125</xdr:colOff>
      <xdr:row>3</xdr:row>
      <xdr:rowOff>101375</xdr:rowOff>
    </xdr:from>
    <xdr:to>
      <xdr:col>15</xdr:col>
      <xdr:colOff>3016427</xdr:colOff>
      <xdr:row>22</xdr:row>
      <xdr:rowOff>145125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1875" y="1165000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1079500</xdr:colOff>
      <xdr:row>12</xdr:row>
      <xdr:rowOff>142875</xdr:rowOff>
    </xdr:from>
    <xdr:to>
      <xdr:col>9</xdr:col>
      <xdr:colOff>2536825</xdr:colOff>
      <xdr:row>22</xdr:row>
      <xdr:rowOff>127000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3500" y="2635250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3</xdr:row>
      <xdr:rowOff>63500</xdr:rowOff>
    </xdr:from>
    <xdr:to>
      <xdr:col>11</xdr:col>
      <xdr:colOff>765175</xdr:colOff>
      <xdr:row>13</xdr:row>
      <xdr:rowOff>38100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0625" y="1127125"/>
          <a:ext cx="1447800" cy="1562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174625</xdr:colOff>
      <xdr:row>13</xdr:row>
      <xdr:rowOff>0</xdr:rowOff>
    </xdr:from>
    <xdr:to>
      <xdr:col>12</xdr:col>
      <xdr:colOff>76200</xdr:colOff>
      <xdr:row>22</xdr:row>
      <xdr:rowOff>142875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000" y="2651125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2</xdr:row>
      <xdr:rowOff>142875</xdr:rowOff>
    </xdr:from>
    <xdr:to>
      <xdr:col>9</xdr:col>
      <xdr:colOff>298450</xdr:colOff>
      <xdr:row>22</xdr:row>
      <xdr:rowOff>152400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984250"/>
          <a:ext cx="6743700" cy="3248025"/>
        </a:xfrm>
        <a:prstGeom prst="rect">
          <a:avLst/>
        </a:prstGeom>
      </xdr:spPr>
    </xdr:pic>
    <xdr:clientData/>
  </xdr:twoCellAnchor>
  <xdr:twoCellAnchor editAs="oneCell">
    <xdr:from>
      <xdr:col>9</xdr:col>
      <xdr:colOff>1057275</xdr:colOff>
      <xdr:row>2</xdr:row>
      <xdr:rowOff>200025</xdr:rowOff>
    </xdr:from>
    <xdr:to>
      <xdr:col>9</xdr:col>
      <xdr:colOff>2514600</xdr:colOff>
      <xdr:row>12</xdr:row>
      <xdr:rowOff>120650</xdr:rowOff>
    </xdr:to>
    <xdr:pic>
      <xdr:nvPicPr>
        <xdr:cNvPr id="35" name="Grafik 3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1275" y="1041400"/>
          <a:ext cx="1457325" cy="1571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105251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176893</xdr:colOff>
      <xdr:row>3</xdr:row>
      <xdr:rowOff>81644</xdr:rowOff>
    </xdr:from>
    <xdr:to>
      <xdr:col>15</xdr:col>
      <xdr:colOff>2679195</xdr:colOff>
      <xdr:row>22</xdr:row>
      <xdr:rowOff>39215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643" y="1170215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1224639</xdr:colOff>
      <xdr:row>2</xdr:row>
      <xdr:rowOff>204110</xdr:rowOff>
    </xdr:from>
    <xdr:to>
      <xdr:col>9</xdr:col>
      <xdr:colOff>2681964</xdr:colOff>
      <xdr:row>12</xdr:row>
      <xdr:rowOff>74842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4103" y="1061360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2846610</xdr:colOff>
      <xdr:row>2</xdr:row>
      <xdr:rowOff>179617</xdr:rowOff>
    </xdr:from>
    <xdr:to>
      <xdr:col>11</xdr:col>
      <xdr:colOff>140149</xdr:colOff>
      <xdr:row>12</xdr:row>
      <xdr:rowOff>50349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46074" y="1036867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321129</xdr:colOff>
      <xdr:row>21</xdr:row>
      <xdr:rowOff>96611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857250"/>
          <a:ext cx="6743700" cy="3267075"/>
        </a:xfrm>
        <a:prstGeom prst="rect">
          <a:avLst/>
        </a:prstGeom>
      </xdr:spPr>
    </xdr:pic>
    <xdr:clientData/>
  </xdr:twoCellAnchor>
  <xdr:twoCellAnchor editAs="oneCell">
    <xdr:from>
      <xdr:col>9</xdr:col>
      <xdr:colOff>1227361</xdr:colOff>
      <xdr:row>12</xdr:row>
      <xdr:rowOff>97972</xdr:rowOff>
    </xdr:from>
    <xdr:to>
      <xdr:col>9</xdr:col>
      <xdr:colOff>2684686</xdr:colOff>
      <xdr:row>22</xdr:row>
      <xdr:rowOff>27216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6825" y="2656115"/>
          <a:ext cx="1457325" cy="1562101"/>
        </a:xfrm>
        <a:prstGeom prst="rect">
          <a:avLst/>
        </a:prstGeom>
      </xdr:spPr>
    </xdr:pic>
    <xdr:clientData/>
  </xdr:twoCellAnchor>
  <xdr:twoCellAnchor editAs="oneCell">
    <xdr:from>
      <xdr:col>9</xdr:col>
      <xdr:colOff>2928254</xdr:colOff>
      <xdr:row>12</xdr:row>
      <xdr:rowOff>152401</xdr:rowOff>
    </xdr:from>
    <xdr:to>
      <xdr:col>11</xdr:col>
      <xdr:colOff>221793</xdr:colOff>
      <xdr:row>22</xdr:row>
      <xdr:rowOff>81644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7718" y="2710544"/>
          <a:ext cx="1457325" cy="1562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312964</xdr:colOff>
      <xdr:row>3</xdr:row>
      <xdr:rowOff>13608</xdr:rowOff>
    </xdr:from>
    <xdr:to>
      <xdr:col>15</xdr:col>
      <xdr:colOff>2815266</xdr:colOff>
      <xdr:row>21</xdr:row>
      <xdr:rowOff>134465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4" y="1102179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40821</xdr:rowOff>
    </xdr:from>
    <xdr:to>
      <xdr:col>9</xdr:col>
      <xdr:colOff>144236</xdr:colOff>
      <xdr:row>21</xdr:row>
      <xdr:rowOff>118382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98071"/>
          <a:ext cx="6743700" cy="3248025"/>
        </a:xfrm>
        <a:prstGeom prst="rect">
          <a:avLst/>
        </a:prstGeom>
      </xdr:spPr>
    </xdr:pic>
    <xdr:clientData/>
  </xdr:twoCellAnchor>
  <xdr:twoCellAnchor editAs="oneCell">
    <xdr:from>
      <xdr:col>9</xdr:col>
      <xdr:colOff>2422070</xdr:colOff>
      <xdr:row>2</xdr:row>
      <xdr:rowOff>108857</xdr:rowOff>
    </xdr:from>
    <xdr:to>
      <xdr:col>10</xdr:col>
      <xdr:colOff>491216</xdr:colOff>
      <xdr:row>11</xdr:row>
      <xdr:rowOff>142875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1534" y="966107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367393</xdr:colOff>
      <xdr:row>2</xdr:row>
      <xdr:rowOff>68036</xdr:rowOff>
    </xdr:from>
    <xdr:to>
      <xdr:col>9</xdr:col>
      <xdr:colOff>1824718</xdr:colOff>
      <xdr:row>11</xdr:row>
      <xdr:rowOff>102054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57" y="925286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655863</xdr:colOff>
      <xdr:row>12</xdr:row>
      <xdr:rowOff>111579</xdr:rowOff>
    </xdr:from>
    <xdr:to>
      <xdr:col>9</xdr:col>
      <xdr:colOff>2113188</xdr:colOff>
      <xdr:row>22</xdr:row>
      <xdr:rowOff>50347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5327" y="2669722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2520043</xdr:colOff>
      <xdr:row>12</xdr:row>
      <xdr:rowOff>70758</xdr:rowOff>
    </xdr:from>
    <xdr:to>
      <xdr:col>10</xdr:col>
      <xdr:colOff>589189</xdr:colOff>
      <xdr:row>22</xdr:row>
      <xdr:rowOff>9526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9507" y="2628901"/>
          <a:ext cx="1457325" cy="1571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272143</xdr:colOff>
      <xdr:row>4</xdr:row>
      <xdr:rowOff>13607</xdr:rowOff>
    </xdr:from>
    <xdr:to>
      <xdr:col>15</xdr:col>
      <xdr:colOff>2774445</xdr:colOff>
      <xdr:row>22</xdr:row>
      <xdr:rowOff>134464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9893" y="1265464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149679</xdr:colOff>
      <xdr:row>2</xdr:row>
      <xdr:rowOff>122464</xdr:rowOff>
    </xdr:from>
    <xdr:to>
      <xdr:col>9</xdr:col>
      <xdr:colOff>293915</xdr:colOff>
      <xdr:row>22</xdr:row>
      <xdr:rowOff>36739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79714"/>
          <a:ext cx="6743700" cy="3248025"/>
        </a:xfrm>
        <a:prstGeom prst="rect">
          <a:avLst/>
        </a:prstGeom>
      </xdr:spPr>
    </xdr:pic>
    <xdr:clientData/>
  </xdr:twoCellAnchor>
  <xdr:twoCellAnchor editAs="oneCell">
    <xdr:from>
      <xdr:col>9</xdr:col>
      <xdr:colOff>1034144</xdr:colOff>
      <xdr:row>2</xdr:row>
      <xdr:rowOff>204107</xdr:rowOff>
    </xdr:from>
    <xdr:to>
      <xdr:col>9</xdr:col>
      <xdr:colOff>2491469</xdr:colOff>
      <xdr:row>12</xdr:row>
      <xdr:rowOff>74839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3608" y="1061357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1129392</xdr:colOff>
      <xdr:row>12</xdr:row>
      <xdr:rowOff>131536</xdr:rowOff>
    </xdr:from>
    <xdr:to>
      <xdr:col>9</xdr:col>
      <xdr:colOff>2586717</xdr:colOff>
      <xdr:row>22</xdr:row>
      <xdr:rowOff>70304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6" y="2689679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2812142</xdr:colOff>
      <xdr:row>2</xdr:row>
      <xdr:rowOff>217714</xdr:rowOff>
    </xdr:from>
    <xdr:to>
      <xdr:col>11</xdr:col>
      <xdr:colOff>96156</xdr:colOff>
      <xdr:row>12</xdr:row>
      <xdr:rowOff>78921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1606" y="1074964"/>
          <a:ext cx="1447800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2996293</xdr:colOff>
      <xdr:row>12</xdr:row>
      <xdr:rowOff>138793</xdr:rowOff>
    </xdr:from>
    <xdr:to>
      <xdr:col>11</xdr:col>
      <xdr:colOff>289832</xdr:colOff>
      <xdr:row>22</xdr:row>
      <xdr:rowOff>77561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5757" y="2696936"/>
          <a:ext cx="1457325" cy="1571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66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285750</xdr:colOff>
      <xdr:row>3</xdr:row>
      <xdr:rowOff>81644</xdr:rowOff>
    </xdr:from>
    <xdr:to>
      <xdr:col>15</xdr:col>
      <xdr:colOff>2788052</xdr:colOff>
      <xdr:row>22</xdr:row>
      <xdr:rowOff>39215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0" y="1170215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13607</xdr:rowOff>
    </xdr:from>
    <xdr:to>
      <xdr:col>9</xdr:col>
      <xdr:colOff>144236</xdr:colOff>
      <xdr:row>17</xdr:row>
      <xdr:rowOff>44904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750"/>
          <a:ext cx="6743700" cy="1990725"/>
        </a:xfrm>
        <a:prstGeom prst="rect">
          <a:avLst/>
        </a:prstGeom>
      </xdr:spPr>
    </xdr:pic>
    <xdr:clientData/>
  </xdr:twoCellAnchor>
  <xdr:twoCellAnchor editAs="oneCell">
    <xdr:from>
      <xdr:col>9</xdr:col>
      <xdr:colOff>1611805</xdr:colOff>
      <xdr:row>12</xdr:row>
      <xdr:rowOff>24302</xdr:rowOff>
    </xdr:from>
    <xdr:to>
      <xdr:col>9</xdr:col>
      <xdr:colOff>3069130</xdr:colOff>
      <xdr:row>21</xdr:row>
      <xdr:rowOff>126356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1269" y="2582445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3335697</xdr:colOff>
      <xdr:row>2</xdr:row>
      <xdr:rowOff>151624</xdr:rowOff>
    </xdr:from>
    <xdr:to>
      <xdr:col>11</xdr:col>
      <xdr:colOff>630696</xdr:colOff>
      <xdr:row>12</xdr:row>
      <xdr:rowOff>23931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5161" y="1008874"/>
          <a:ext cx="1458785" cy="15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312964</xdr:colOff>
      <xdr:row>12</xdr:row>
      <xdr:rowOff>27214</xdr:rowOff>
    </xdr:from>
    <xdr:to>
      <xdr:col>9</xdr:col>
      <xdr:colOff>1770289</xdr:colOff>
      <xdr:row>21</xdr:row>
      <xdr:rowOff>129268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8" y="2585357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233267</xdr:colOff>
      <xdr:row>12</xdr:row>
      <xdr:rowOff>122463</xdr:rowOff>
    </xdr:from>
    <xdr:to>
      <xdr:col>12</xdr:col>
      <xdr:colOff>139378</xdr:colOff>
      <xdr:row>22</xdr:row>
      <xdr:rowOff>61231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0910" y="2680606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739454</xdr:colOff>
      <xdr:row>2</xdr:row>
      <xdr:rowOff>70756</xdr:rowOff>
    </xdr:from>
    <xdr:to>
      <xdr:col>9</xdr:col>
      <xdr:colOff>2196779</xdr:colOff>
      <xdr:row>11</xdr:row>
      <xdr:rowOff>104774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918" y="928006"/>
          <a:ext cx="1457325" cy="1571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312964</xdr:colOff>
      <xdr:row>3</xdr:row>
      <xdr:rowOff>54429</xdr:rowOff>
    </xdr:from>
    <xdr:to>
      <xdr:col>15</xdr:col>
      <xdr:colOff>2815266</xdr:colOff>
      <xdr:row>22</xdr:row>
      <xdr:rowOff>12000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4" y="1143000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54428</xdr:rowOff>
    </xdr:from>
    <xdr:to>
      <xdr:col>9</xdr:col>
      <xdr:colOff>321129</xdr:colOff>
      <xdr:row>21</xdr:row>
      <xdr:rowOff>151039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911678"/>
          <a:ext cx="6743700" cy="3267075"/>
        </a:xfrm>
        <a:prstGeom prst="rect">
          <a:avLst/>
        </a:prstGeom>
      </xdr:spPr>
    </xdr:pic>
    <xdr:clientData/>
  </xdr:twoCellAnchor>
  <xdr:twoCellAnchor editAs="oneCell">
    <xdr:from>
      <xdr:col>9</xdr:col>
      <xdr:colOff>925286</xdr:colOff>
      <xdr:row>2</xdr:row>
      <xdr:rowOff>27214</xdr:rowOff>
    </xdr:from>
    <xdr:to>
      <xdr:col>9</xdr:col>
      <xdr:colOff>2382611</xdr:colOff>
      <xdr:row>11</xdr:row>
      <xdr:rowOff>61232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0" y="884464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2479221</xdr:colOff>
      <xdr:row>2</xdr:row>
      <xdr:rowOff>97971</xdr:rowOff>
    </xdr:from>
    <xdr:to>
      <xdr:col>10</xdr:col>
      <xdr:colOff>548367</xdr:colOff>
      <xdr:row>11</xdr:row>
      <xdr:rowOff>131989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8685" y="955221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1009650</xdr:colOff>
      <xdr:row>11</xdr:row>
      <xdr:rowOff>125186</xdr:rowOff>
    </xdr:from>
    <xdr:to>
      <xdr:col>9</xdr:col>
      <xdr:colOff>2466975</xdr:colOff>
      <xdr:row>21</xdr:row>
      <xdr:rowOff>63954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9114" y="2520043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2522764</xdr:colOff>
      <xdr:row>11</xdr:row>
      <xdr:rowOff>141514</xdr:rowOff>
    </xdr:from>
    <xdr:to>
      <xdr:col>10</xdr:col>
      <xdr:colOff>591910</xdr:colOff>
      <xdr:row>21</xdr:row>
      <xdr:rowOff>80282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2228" y="2536371"/>
          <a:ext cx="1457325" cy="1571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326572</xdr:colOff>
      <xdr:row>3</xdr:row>
      <xdr:rowOff>13607</xdr:rowOff>
    </xdr:from>
    <xdr:to>
      <xdr:col>15</xdr:col>
      <xdr:colOff>2828874</xdr:colOff>
      <xdr:row>21</xdr:row>
      <xdr:rowOff>134464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4322" y="1102178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2</xdr:row>
      <xdr:rowOff>81643</xdr:rowOff>
    </xdr:from>
    <xdr:to>
      <xdr:col>9</xdr:col>
      <xdr:colOff>198664</xdr:colOff>
      <xdr:row>21</xdr:row>
      <xdr:rowOff>159204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938893"/>
          <a:ext cx="6743700" cy="3248025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1047750</xdr:colOff>
      <xdr:row>2</xdr:row>
      <xdr:rowOff>136071</xdr:rowOff>
    </xdr:from>
    <xdr:to>
      <xdr:col>9</xdr:col>
      <xdr:colOff>2505075</xdr:colOff>
      <xdr:row>12</xdr:row>
      <xdr:rowOff>6803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7214" y="993321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2789464</xdr:colOff>
      <xdr:row>2</xdr:row>
      <xdr:rowOff>163285</xdr:rowOff>
    </xdr:from>
    <xdr:to>
      <xdr:col>11</xdr:col>
      <xdr:colOff>83003</xdr:colOff>
      <xdr:row>12</xdr:row>
      <xdr:rowOff>34017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8928" y="1020535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1009650</xdr:colOff>
      <xdr:row>11</xdr:row>
      <xdr:rowOff>138792</xdr:rowOff>
    </xdr:from>
    <xdr:to>
      <xdr:col>9</xdr:col>
      <xdr:colOff>2466975</xdr:colOff>
      <xdr:row>21</xdr:row>
      <xdr:rowOff>77560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9114" y="2533649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2778579</xdr:colOff>
      <xdr:row>12</xdr:row>
      <xdr:rowOff>43543</xdr:rowOff>
    </xdr:from>
    <xdr:to>
      <xdr:col>11</xdr:col>
      <xdr:colOff>72118</xdr:colOff>
      <xdr:row>21</xdr:row>
      <xdr:rowOff>145597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8043" y="2601686"/>
          <a:ext cx="1457325" cy="1571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47700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64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734425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412750</xdr:colOff>
      <xdr:row>2</xdr:row>
      <xdr:rowOff>206375</xdr:rowOff>
    </xdr:from>
    <xdr:to>
      <xdr:col>15</xdr:col>
      <xdr:colOff>2915052</xdr:colOff>
      <xdr:row>22</xdr:row>
      <xdr:rowOff>27875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0" y="1047750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2</xdr:row>
      <xdr:rowOff>95250</xdr:rowOff>
    </xdr:from>
    <xdr:to>
      <xdr:col>9</xdr:col>
      <xdr:colOff>298450</xdr:colOff>
      <xdr:row>22</xdr:row>
      <xdr:rowOff>104775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" y="936625"/>
          <a:ext cx="6743700" cy="3248025"/>
        </a:xfrm>
        <a:prstGeom prst="rect">
          <a:avLst/>
        </a:prstGeom>
      </xdr:spPr>
    </xdr:pic>
    <xdr:clientData/>
  </xdr:twoCellAnchor>
  <xdr:twoCellAnchor editAs="oneCell">
    <xdr:from>
      <xdr:col>9</xdr:col>
      <xdr:colOff>1031875</xdr:colOff>
      <xdr:row>2</xdr:row>
      <xdr:rowOff>142875</xdr:rowOff>
    </xdr:from>
    <xdr:to>
      <xdr:col>9</xdr:col>
      <xdr:colOff>2489200</xdr:colOff>
      <xdr:row>12</xdr:row>
      <xdr:rowOff>63500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5875" y="984250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952500</xdr:colOff>
      <xdr:row>12</xdr:row>
      <xdr:rowOff>111125</xdr:rowOff>
    </xdr:from>
    <xdr:to>
      <xdr:col>9</xdr:col>
      <xdr:colOff>2409825</xdr:colOff>
      <xdr:row>22</xdr:row>
      <xdr:rowOff>95250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00" y="2603500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3175000</xdr:colOff>
      <xdr:row>2</xdr:row>
      <xdr:rowOff>190500</xdr:rowOff>
    </xdr:from>
    <xdr:to>
      <xdr:col>11</xdr:col>
      <xdr:colOff>463550</xdr:colOff>
      <xdr:row>12</xdr:row>
      <xdr:rowOff>101600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0" y="1031875"/>
          <a:ext cx="1447800" cy="1562100"/>
        </a:xfrm>
        <a:prstGeom prst="rect">
          <a:avLst/>
        </a:prstGeom>
      </xdr:spPr>
    </xdr:pic>
    <xdr:clientData/>
  </xdr:twoCellAnchor>
  <xdr:twoCellAnchor editAs="oneCell">
    <xdr:from>
      <xdr:col>9</xdr:col>
      <xdr:colOff>3327400</xdr:colOff>
      <xdr:row>12</xdr:row>
      <xdr:rowOff>136525</xdr:rowOff>
    </xdr:from>
    <xdr:to>
      <xdr:col>11</xdr:col>
      <xdr:colOff>625475</xdr:colOff>
      <xdr:row>22</xdr:row>
      <xdr:rowOff>120650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1400" y="2628900"/>
          <a:ext cx="1457325" cy="1571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28575</xdr:colOff>
      <xdr:row>0</xdr:row>
      <xdr:rowOff>114300</xdr:rowOff>
    </xdr:from>
    <xdr:to>
      <xdr:col>16</xdr:col>
      <xdr:colOff>85725</xdr:colOff>
      <xdr:row>1</xdr:row>
      <xdr:rowOff>47625</xdr:rowOff>
    </xdr:to>
    <xdr:grpSp>
      <xdr:nvGrpSpPr>
        <xdr:cNvPr id="2" name="Gruppieren 15"/>
        <xdr:cNvGrpSpPr>
          <a:grpSpLocks/>
        </xdr:cNvGrpSpPr>
      </xdr:nvGrpSpPr>
      <xdr:grpSpPr bwMode="auto">
        <a:xfrm>
          <a:off x="12506325" y="114300"/>
          <a:ext cx="3771900" cy="654504"/>
          <a:chOff x="668830" y="4564777"/>
          <a:chExt cx="3771511" cy="670647"/>
        </a:xfrm>
      </xdr:grpSpPr>
      <xdr:pic>
        <xdr:nvPicPr>
          <xdr:cNvPr id="3" name="Grafik 1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8830" y="4564777"/>
            <a:ext cx="1491064" cy="576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4" name="Textfeld 3"/>
          <xdr:cNvSpPr txBox="1"/>
        </xdr:nvSpPr>
        <xdr:spPr>
          <a:xfrm>
            <a:off x="2230769" y="4979000"/>
            <a:ext cx="2209572" cy="2564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1000">
                <a:solidFill>
                  <a:schemeClr val="bg1"/>
                </a:solidFill>
                <a:latin typeface="DIN-Regular" panose="02000503030000020003" pitchFamily="2" charset="0"/>
              </a:rPr>
              <a:t>Glasbeschläge mit System</a:t>
            </a:r>
          </a:p>
        </xdr:txBody>
      </xdr:sp>
    </xdr:grpSp>
    <xdr:clientData/>
  </xdr:twoCellAnchor>
  <xdr:oneCellAnchor>
    <xdr:from>
      <xdr:col>0</xdr:col>
      <xdr:colOff>133350</xdr:colOff>
      <xdr:row>66</xdr:row>
      <xdr:rowOff>161925</xdr:rowOff>
    </xdr:from>
    <xdr:ext cx="1676400" cy="209550"/>
    <xdr:pic>
      <xdr:nvPicPr>
        <xdr:cNvPr id="5" name="Grafik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7646"/>
        <a:stretch>
          <a:fillRect/>
        </a:stretch>
      </xdr:blipFill>
      <xdr:spPr bwMode="auto">
        <a:xfrm>
          <a:off x="133350" y="8972550"/>
          <a:ext cx="16764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312964</xdr:colOff>
      <xdr:row>3</xdr:row>
      <xdr:rowOff>136072</xdr:rowOff>
    </xdr:from>
    <xdr:to>
      <xdr:col>15</xdr:col>
      <xdr:colOff>2815266</xdr:colOff>
      <xdr:row>22</xdr:row>
      <xdr:rowOff>93643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0714" y="1224643"/>
          <a:ext cx="2502302" cy="30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40821</xdr:rowOff>
    </xdr:from>
    <xdr:to>
      <xdr:col>9</xdr:col>
      <xdr:colOff>321129</xdr:colOff>
      <xdr:row>18</xdr:row>
      <xdr:rowOff>72118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619250"/>
          <a:ext cx="6743700" cy="1990725"/>
        </a:xfrm>
        <a:prstGeom prst="rect">
          <a:avLst/>
        </a:prstGeom>
      </xdr:spPr>
    </xdr:pic>
    <xdr:clientData/>
  </xdr:twoCellAnchor>
  <xdr:twoCellAnchor editAs="oneCell">
    <xdr:from>
      <xdr:col>9</xdr:col>
      <xdr:colOff>1883942</xdr:colOff>
      <xdr:row>12</xdr:row>
      <xdr:rowOff>89616</xdr:rowOff>
    </xdr:from>
    <xdr:to>
      <xdr:col>9</xdr:col>
      <xdr:colOff>3341267</xdr:colOff>
      <xdr:row>22</xdr:row>
      <xdr:rowOff>28384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3406" y="2647759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219655</xdr:colOff>
      <xdr:row>2</xdr:row>
      <xdr:rowOff>216938</xdr:rowOff>
    </xdr:from>
    <xdr:to>
      <xdr:col>12</xdr:col>
      <xdr:colOff>127226</xdr:colOff>
      <xdr:row>12</xdr:row>
      <xdr:rowOff>89245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7298" y="1074188"/>
          <a:ext cx="1458785" cy="1573200"/>
        </a:xfrm>
        <a:prstGeom prst="rect">
          <a:avLst/>
        </a:prstGeom>
      </xdr:spPr>
    </xdr:pic>
    <xdr:clientData/>
  </xdr:twoCellAnchor>
  <xdr:twoCellAnchor editAs="oneCell">
    <xdr:from>
      <xdr:col>9</xdr:col>
      <xdr:colOff>585101</xdr:colOff>
      <xdr:row>12</xdr:row>
      <xdr:rowOff>92528</xdr:rowOff>
    </xdr:from>
    <xdr:to>
      <xdr:col>9</xdr:col>
      <xdr:colOff>2042426</xdr:colOff>
      <xdr:row>22</xdr:row>
      <xdr:rowOff>31296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65" y="2650671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505404</xdr:colOff>
      <xdr:row>13</xdr:row>
      <xdr:rowOff>24491</xdr:rowOff>
    </xdr:from>
    <xdr:to>
      <xdr:col>12</xdr:col>
      <xdr:colOff>411515</xdr:colOff>
      <xdr:row>22</xdr:row>
      <xdr:rowOff>126545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3047" y="2745920"/>
          <a:ext cx="1457325" cy="1571625"/>
        </a:xfrm>
        <a:prstGeom prst="rect">
          <a:avLst/>
        </a:prstGeom>
      </xdr:spPr>
    </xdr:pic>
    <xdr:clientData/>
  </xdr:twoCellAnchor>
  <xdr:twoCellAnchor editAs="oneCell">
    <xdr:from>
      <xdr:col>9</xdr:col>
      <xdr:colOff>1011591</xdr:colOff>
      <xdr:row>2</xdr:row>
      <xdr:rowOff>136070</xdr:rowOff>
    </xdr:from>
    <xdr:to>
      <xdr:col>9</xdr:col>
      <xdr:colOff>2468916</xdr:colOff>
      <xdr:row>12</xdr:row>
      <xdr:rowOff>6802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1055" y="993320"/>
          <a:ext cx="1457325" cy="1571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85"/>
  <sheetViews>
    <sheetView topLeftCell="A79" workbookViewId="0">
      <selection activeCell="B77" sqref="B77"/>
    </sheetView>
  </sheetViews>
  <sheetFormatPr baseColWidth="10" defaultRowHeight="15" x14ac:dyDescent="0.25"/>
  <cols>
    <col min="1" max="2" width="64.140625" bestFit="1" customWidth="1"/>
    <col min="3" max="3" width="59.5703125" customWidth="1"/>
  </cols>
  <sheetData>
    <row r="3" spans="1:3" x14ac:dyDescent="0.25">
      <c r="A3" s="1" t="s">
        <v>35</v>
      </c>
      <c r="B3" s="1" t="s">
        <v>91</v>
      </c>
      <c r="C3" s="1"/>
    </row>
    <row r="4" spans="1:3" x14ac:dyDescent="0.25">
      <c r="A4" s="1" t="s">
        <v>93</v>
      </c>
      <c r="B4" s="1" t="s">
        <v>93</v>
      </c>
      <c r="C4" s="1"/>
    </row>
    <row r="5" spans="1:3" x14ac:dyDescent="0.25">
      <c r="A5" s="1" t="s">
        <v>94</v>
      </c>
      <c r="B5" s="1" t="s">
        <v>94</v>
      </c>
      <c r="C5" s="1"/>
    </row>
    <row r="6" spans="1:3" x14ac:dyDescent="0.25">
      <c r="A6" s="1" t="s">
        <v>95</v>
      </c>
      <c r="B6" s="1" t="s">
        <v>95</v>
      </c>
      <c r="C6" s="1"/>
    </row>
    <row r="7" spans="1:3" x14ac:dyDescent="0.25">
      <c r="A7" s="1" t="s">
        <v>96</v>
      </c>
      <c r="B7" s="1" t="s">
        <v>96</v>
      </c>
      <c r="C7" s="1"/>
    </row>
    <row r="8" spans="1:3" x14ac:dyDescent="0.25">
      <c r="A8" s="1" t="s">
        <v>97</v>
      </c>
      <c r="B8" s="1" t="s">
        <v>97</v>
      </c>
      <c r="C8" s="1"/>
    </row>
    <row r="9" spans="1:3" x14ac:dyDescent="0.25">
      <c r="A9" s="1" t="s">
        <v>98</v>
      </c>
      <c r="B9" s="1" t="s">
        <v>98</v>
      </c>
      <c r="C9" s="1"/>
    </row>
    <row r="10" spans="1:3" x14ac:dyDescent="0.25">
      <c r="A10" s="1" t="s">
        <v>99</v>
      </c>
      <c r="B10" s="1" t="s">
        <v>99</v>
      </c>
      <c r="C10" s="1"/>
    </row>
    <row r="11" spans="1:3" ht="26.25" x14ac:dyDescent="0.25">
      <c r="A11" s="109" t="s">
        <v>48</v>
      </c>
      <c r="B11" s="109" t="s">
        <v>48</v>
      </c>
      <c r="C11" s="1"/>
    </row>
    <row r="12" spans="1:3" ht="26.25" x14ac:dyDescent="0.25">
      <c r="A12" s="109" t="s">
        <v>49</v>
      </c>
      <c r="B12" s="109" t="s">
        <v>49</v>
      </c>
      <c r="C12" s="1"/>
    </row>
    <row r="13" spans="1:3" ht="39" x14ac:dyDescent="0.25">
      <c r="A13" s="109" t="s">
        <v>50</v>
      </c>
      <c r="B13" s="109" t="s">
        <v>50</v>
      </c>
      <c r="C13" s="1"/>
    </row>
    <row r="14" spans="1:3" ht="39" x14ac:dyDescent="0.25">
      <c r="A14" s="109" t="s">
        <v>81</v>
      </c>
      <c r="B14" s="109" t="s">
        <v>81</v>
      </c>
      <c r="C14" s="1"/>
    </row>
    <row r="15" spans="1:3" ht="26.25" x14ac:dyDescent="0.25">
      <c r="A15" s="109" t="s">
        <v>51</v>
      </c>
      <c r="B15" s="109" t="s">
        <v>51</v>
      </c>
      <c r="C15" s="1"/>
    </row>
    <row r="16" spans="1:3" ht="26.25" x14ac:dyDescent="0.25">
      <c r="A16" s="109" t="s">
        <v>52</v>
      </c>
      <c r="B16" s="109" t="s">
        <v>52</v>
      </c>
      <c r="C16" s="1"/>
    </row>
    <row r="17" spans="1:3" ht="39" x14ac:dyDescent="0.25">
      <c r="A17" s="109" t="s">
        <v>53</v>
      </c>
      <c r="B17" s="109" t="s">
        <v>53</v>
      </c>
      <c r="C17" s="1"/>
    </row>
    <row r="18" spans="1:3" ht="39" x14ac:dyDescent="0.25">
      <c r="A18" s="109" t="s">
        <v>107</v>
      </c>
      <c r="B18" s="109" t="s">
        <v>54</v>
      </c>
      <c r="C18" s="1"/>
    </row>
    <row r="19" spans="1:3" ht="30" customHeight="1" x14ac:dyDescent="0.25">
      <c r="A19" s="109" t="s">
        <v>55</v>
      </c>
      <c r="B19" s="109" t="s">
        <v>55</v>
      </c>
      <c r="C19" s="1"/>
    </row>
    <row r="20" spans="1:3" ht="26.25" x14ac:dyDescent="0.25">
      <c r="A20" s="109" t="s">
        <v>56</v>
      </c>
      <c r="B20" s="109" t="s">
        <v>56</v>
      </c>
      <c r="C20" s="1"/>
    </row>
    <row r="21" spans="1:3" ht="39" x14ac:dyDescent="0.25">
      <c r="A21" s="109" t="s">
        <v>57</v>
      </c>
      <c r="B21" s="109" t="s">
        <v>57</v>
      </c>
      <c r="C21" s="1"/>
    </row>
    <row r="22" spans="1:3" x14ac:dyDescent="0.25">
      <c r="A22" s="109" t="s">
        <v>84</v>
      </c>
      <c r="B22" s="109" t="s">
        <v>84</v>
      </c>
      <c r="C22" s="1"/>
    </row>
    <row r="23" spans="1:3" x14ac:dyDescent="0.25">
      <c r="A23" s="109" t="s">
        <v>9</v>
      </c>
      <c r="B23" s="109" t="s">
        <v>9</v>
      </c>
      <c r="C23" s="1"/>
    </row>
    <row r="24" spans="1:3" x14ac:dyDescent="0.25">
      <c r="A24" s="109" t="s">
        <v>4</v>
      </c>
      <c r="B24" s="109" t="s">
        <v>4</v>
      </c>
      <c r="C24" s="1"/>
    </row>
    <row r="25" spans="1:3" x14ac:dyDescent="0.25">
      <c r="A25" s="109" t="s">
        <v>8</v>
      </c>
      <c r="B25" s="109" t="s">
        <v>8</v>
      </c>
      <c r="C25" s="1"/>
    </row>
    <row r="26" spans="1:3" x14ac:dyDescent="0.25">
      <c r="A26" s="109" t="s">
        <v>6</v>
      </c>
      <c r="B26" s="109" t="s">
        <v>6</v>
      </c>
      <c r="C26" s="1"/>
    </row>
    <row r="27" spans="1:3" x14ac:dyDescent="0.25">
      <c r="A27" s="109" t="s">
        <v>5</v>
      </c>
      <c r="B27" s="109" t="s">
        <v>5</v>
      </c>
      <c r="C27" s="1"/>
    </row>
    <row r="28" spans="1:3" x14ac:dyDescent="0.25">
      <c r="A28" s="109" t="s">
        <v>58</v>
      </c>
      <c r="B28" s="109" t="s">
        <v>58</v>
      </c>
      <c r="C28" s="1"/>
    </row>
    <row r="29" spans="1:3" x14ac:dyDescent="0.25">
      <c r="A29" s="109" t="s">
        <v>7</v>
      </c>
      <c r="B29" s="109" t="s">
        <v>7</v>
      </c>
      <c r="C29" s="1"/>
    </row>
    <row r="30" spans="1:3" x14ac:dyDescent="0.25">
      <c r="A30" s="1" t="s">
        <v>59</v>
      </c>
      <c r="B30" s="1" t="s">
        <v>59</v>
      </c>
      <c r="C30" s="1"/>
    </row>
    <row r="31" spans="1:3" x14ac:dyDescent="0.25">
      <c r="A31" s="109" t="s">
        <v>10</v>
      </c>
      <c r="B31" s="109" t="s">
        <v>10</v>
      </c>
    </row>
    <row r="32" spans="1:3" x14ac:dyDescent="0.25">
      <c r="A32" s="109" t="s">
        <v>11</v>
      </c>
      <c r="B32" s="109" t="s">
        <v>11</v>
      </c>
    </row>
    <row r="33" spans="1:3" x14ac:dyDescent="0.25">
      <c r="A33" s="111" t="s">
        <v>60</v>
      </c>
      <c r="B33" s="111" t="s">
        <v>60</v>
      </c>
      <c r="C33" s="1"/>
    </row>
    <row r="34" spans="1:3" x14ac:dyDescent="0.25">
      <c r="A34" s="111" t="s">
        <v>104</v>
      </c>
      <c r="B34" s="111" t="s">
        <v>104</v>
      </c>
      <c r="C34" s="1"/>
    </row>
    <row r="35" spans="1:3" ht="25.5" x14ac:dyDescent="0.25">
      <c r="A35" s="111" t="s">
        <v>61</v>
      </c>
      <c r="B35" s="111" t="s">
        <v>61</v>
      </c>
      <c r="C35" s="1"/>
    </row>
    <row r="36" spans="1:3" ht="25.5" x14ac:dyDescent="0.25">
      <c r="A36" s="111" t="s">
        <v>101</v>
      </c>
      <c r="B36" s="111" t="s">
        <v>101</v>
      </c>
      <c r="C36" s="1"/>
    </row>
    <row r="37" spans="1:3" x14ac:dyDescent="0.25">
      <c r="A37" s="111" t="s">
        <v>85</v>
      </c>
      <c r="B37" s="111" t="s">
        <v>85</v>
      </c>
      <c r="C37" s="1"/>
    </row>
    <row r="38" spans="1:3" x14ac:dyDescent="0.25">
      <c r="A38" s="111" t="s">
        <v>105</v>
      </c>
      <c r="B38" s="111" t="s">
        <v>105</v>
      </c>
      <c r="C38" s="1"/>
    </row>
    <row r="39" spans="1:3" ht="25.5" x14ac:dyDescent="0.25">
      <c r="A39" s="111" t="s">
        <v>102</v>
      </c>
      <c r="B39" s="111" t="s">
        <v>102</v>
      </c>
      <c r="C39" s="1"/>
    </row>
    <row r="40" spans="1:3" ht="25.5" x14ac:dyDescent="0.25">
      <c r="A40" s="111" t="s">
        <v>103</v>
      </c>
      <c r="B40" s="111" t="s">
        <v>103</v>
      </c>
      <c r="C40" s="1"/>
    </row>
    <row r="41" spans="1:3" x14ac:dyDescent="0.25">
      <c r="A41" s="111" t="s">
        <v>86</v>
      </c>
      <c r="B41" s="111" t="s">
        <v>86</v>
      </c>
      <c r="C41" s="1"/>
    </row>
    <row r="42" spans="1:3" x14ac:dyDescent="0.25">
      <c r="A42" s="111" t="s">
        <v>106</v>
      </c>
      <c r="B42" s="111" t="s">
        <v>106</v>
      </c>
      <c r="C42" s="1"/>
    </row>
    <row r="43" spans="1:3" ht="25.5" x14ac:dyDescent="0.25">
      <c r="A43" s="111" t="s">
        <v>87</v>
      </c>
      <c r="B43" s="111" t="s">
        <v>87</v>
      </c>
      <c r="C43" s="1"/>
    </row>
    <row r="44" spans="1:3" x14ac:dyDescent="0.25">
      <c r="A44" s="111"/>
      <c r="B44" s="111"/>
      <c r="C44" s="1"/>
    </row>
    <row r="45" spans="1:3" x14ac:dyDescent="0.25">
      <c r="A45" s="1" t="s">
        <v>0</v>
      </c>
      <c r="B45" s="1" t="s">
        <v>0</v>
      </c>
      <c r="C45" s="1"/>
    </row>
    <row r="46" spans="1:3" x14ac:dyDescent="0.25">
      <c r="A46" s="1" t="s">
        <v>18</v>
      </c>
      <c r="B46" s="1" t="s">
        <v>18</v>
      </c>
    </row>
    <row r="47" spans="1:3" x14ac:dyDescent="0.25">
      <c r="A47" s="1" t="s">
        <v>16</v>
      </c>
      <c r="B47" s="1" t="s">
        <v>16</v>
      </c>
      <c r="C47" s="1"/>
    </row>
    <row r="48" spans="1:3" x14ac:dyDescent="0.25">
      <c r="A48" s="1" t="s">
        <v>36</v>
      </c>
      <c r="B48" s="1" t="s">
        <v>36</v>
      </c>
      <c r="C48" s="1"/>
    </row>
    <row r="49" spans="1:3" x14ac:dyDescent="0.25">
      <c r="A49" s="1" t="s">
        <v>76</v>
      </c>
      <c r="B49" s="1" t="s">
        <v>76</v>
      </c>
      <c r="C49" s="1"/>
    </row>
    <row r="50" spans="1:3" x14ac:dyDescent="0.25">
      <c r="A50" s="1" t="s">
        <v>33</v>
      </c>
      <c r="B50" s="1" t="s">
        <v>33</v>
      </c>
      <c r="C50" s="1"/>
    </row>
    <row r="51" spans="1:3" x14ac:dyDescent="0.25">
      <c r="A51" s="1" t="s">
        <v>37</v>
      </c>
      <c r="B51" s="1" t="s">
        <v>37</v>
      </c>
      <c r="C51" s="1"/>
    </row>
    <row r="52" spans="1:3" x14ac:dyDescent="0.25">
      <c r="A52" s="1" t="s">
        <v>38</v>
      </c>
      <c r="B52" s="1" t="s">
        <v>38</v>
      </c>
      <c r="C52" s="1"/>
    </row>
    <row r="53" spans="1:3" x14ac:dyDescent="0.25">
      <c r="A53" s="1" t="s">
        <v>17</v>
      </c>
      <c r="B53" s="1" t="s">
        <v>17</v>
      </c>
      <c r="C53" s="1"/>
    </row>
    <row r="54" spans="1:3" x14ac:dyDescent="0.25">
      <c r="A54" s="1" t="s">
        <v>14</v>
      </c>
      <c r="B54" s="1" t="s">
        <v>14</v>
      </c>
      <c r="C54" s="1"/>
    </row>
    <row r="55" spans="1:3" x14ac:dyDescent="0.25">
      <c r="A55" s="1" t="s">
        <v>62</v>
      </c>
      <c r="B55" s="1" t="s">
        <v>62</v>
      </c>
      <c r="C55" s="1"/>
    </row>
    <row r="56" spans="1:3" x14ac:dyDescent="0.25">
      <c r="A56" s="1" t="s">
        <v>79</v>
      </c>
      <c r="B56" s="1" t="s">
        <v>79</v>
      </c>
      <c r="C56" s="1"/>
    </row>
    <row r="57" spans="1:3" x14ac:dyDescent="0.25">
      <c r="A57" s="1" t="s">
        <v>80</v>
      </c>
      <c r="B57" s="1" t="s">
        <v>80</v>
      </c>
      <c r="C57" s="1"/>
    </row>
    <row r="58" spans="1:3" x14ac:dyDescent="0.25">
      <c r="A58" s="1" t="s">
        <v>63</v>
      </c>
      <c r="B58" s="1" t="s">
        <v>63</v>
      </c>
      <c r="C58" s="1"/>
    </row>
    <row r="59" spans="1:3" x14ac:dyDescent="0.25">
      <c r="A59" s="1" t="s">
        <v>74</v>
      </c>
      <c r="B59" s="1" t="s">
        <v>74</v>
      </c>
      <c r="C59" s="1"/>
    </row>
    <row r="60" spans="1:3" x14ac:dyDescent="0.25">
      <c r="A60" s="1" t="s">
        <v>71</v>
      </c>
      <c r="B60" s="1" t="s">
        <v>71</v>
      </c>
      <c r="C60" s="1"/>
    </row>
    <row r="61" spans="1:3" x14ac:dyDescent="0.25">
      <c r="A61" s="1" t="s">
        <v>39</v>
      </c>
      <c r="B61" s="1" t="s">
        <v>39</v>
      </c>
      <c r="C61" s="1"/>
    </row>
    <row r="62" spans="1:3" x14ac:dyDescent="0.25">
      <c r="A62" s="1" t="s">
        <v>40</v>
      </c>
      <c r="B62" s="1" t="s">
        <v>40</v>
      </c>
      <c r="C62" s="1"/>
    </row>
    <row r="63" spans="1:3" x14ac:dyDescent="0.25">
      <c r="A63" s="110" t="s">
        <v>41</v>
      </c>
      <c r="B63" s="110" t="s">
        <v>41</v>
      </c>
      <c r="C63" s="110"/>
    </row>
    <row r="64" spans="1:3" x14ac:dyDescent="0.25">
      <c r="A64" s="1" t="s">
        <v>64</v>
      </c>
      <c r="B64" s="1" t="s">
        <v>64</v>
      </c>
      <c r="C64" s="1"/>
    </row>
    <row r="65" spans="1:3" x14ac:dyDescent="0.25">
      <c r="A65" s="1" t="s">
        <v>65</v>
      </c>
      <c r="B65" s="1" t="s">
        <v>65</v>
      </c>
      <c r="C65" s="1"/>
    </row>
    <row r="66" spans="1:3" x14ac:dyDescent="0.25">
      <c r="A66" s="1" t="s">
        <v>42</v>
      </c>
      <c r="B66" s="1" t="s">
        <v>42</v>
      </c>
      <c r="C66" s="1"/>
    </row>
    <row r="67" spans="1:3" x14ac:dyDescent="0.25">
      <c r="A67" s="1" t="s">
        <v>66</v>
      </c>
      <c r="B67" s="1" t="s">
        <v>66</v>
      </c>
      <c r="C67" s="1"/>
    </row>
    <row r="68" spans="1:3" x14ac:dyDescent="0.25">
      <c r="A68" s="1" t="s">
        <v>67</v>
      </c>
      <c r="B68" s="1" t="s">
        <v>67</v>
      </c>
      <c r="C68" s="1"/>
    </row>
    <row r="69" spans="1:3" x14ac:dyDescent="0.25">
      <c r="A69" s="1" t="s">
        <v>109</v>
      </c>
      <c r="B69" s="1" t="s">
        <v>109</v>
      </c>
      <c r="C69" s="1"/>
    </row>
    <row r="70" spans="1:3" x14ac:dyDescent="0.25">
      <c r="A70" s="109" t="s">
        <v>88</v>
      </c>
      <c r="B70" s="109" t="s">
        <v>88</v>
      </c>
      <c r="C70" s="109"/>
    </row>
    <row r="71" spans="1:3" x14ac:dyDescent="0.25">
      <c r="A71" s="109" t="s">
        <v>68</v>
      </c>
      <c r="B71" s="181" t="s">
        <v>68</v>
      </c>
      <c r="C71" s="109"/>
    </row>
    <row r="72" spans="1:3" x14ac:dyDescent="0.25">
      <c r="A72" s="1" t="s">
        <v>89</v>
      </c>
      <c r="B72" s="1" t="s">
        <v>111</v>
      </c>
      <c r="C72" s="1"/>
    </row>
    <row r="73" spans="1:3" x14ac:dyDescent="0.25">
      <c r="A73" s="1" t="s">
        <v>43</v>
      </c>
      <c r="B73" s="1" t="s">
        <v>43</v>
      </c>
      <c r="C73" s="1"/>
    </row>
    <row r="74" spans="1:3" ht="77.25" x14ac:dyDescent="0.25">
      <c r="A74" s="109" t="s">
        <v>72</v>
      </c>
      <c r="B74" s="181" t="s">
        <v>72</v>
      </c>
      <c r="C74" s="109"/>
    </row>
    <row r="75" spans="1:3" ht="90" x14ac:dyDescent="0.25">
      <c r="A75" s="109" t="s">
        <v>90</v>
      </c>
      <c r="B75" s="109" t="s">
        <v>90</v>
      </c>
      <c r="C75" s="109"/>
    </row>
    <row r="76" spans="1:3" x14ac:dyDescent="0.25">
      <c r="A76" s="1" t="s">
        <v>112</v>
      </c>
      <c r="B76" s="1" t="s">
        <v>112</v>
      </c>
      <c r="C76" s="1"/>
    </row>
    <row r="77" spans="1:3" ht="63.75" x14ac:dyDescent="0.25">
      <c r="A77" s="111" t="s">
        <v>108</v>
      </c>
      <c r="B77" s="111" t="s">
        <v>108</v>
      </c>
      <c r="C77" s="111"/>
    </row>
    <row r="78" spans="1:3" ht="114.75" x14ac:dyDescent="0.25">
      <c r="A78" s="112" t="s">
        <v>100</v>
      </c>
      <c r="B78" s="182" t="s">
        <v>110</v>
      </c>
      <c r="C78" s="112"/>
    </row>
    <row r="80" spans="1:3" ht="39" x14ac:dyDescent="0.25">
      <c r="A80" s="109" t="s">
        <v>69</v>
      </c>
      <c r="B80" s="109" t="s">
        <v>69</v>
      </c>
      <c r="C80" s="109"/>
    </row>
    <row r="82" spans="1:3" x14ac:dyDescent="0.25">
      <c r="A82" s="1" t="s">
        <v>44</v>
      </c>
      <c r="B82" s="1" t="s">
        <v>44</v>
      </c>
      <c r="C82" s="1"/>
    </row>
    <row r="83" spans="1:3" x14ac:dyDescent="0.25">
      <c r="A83" s="1" t="s">
        <v>45</v>
      </c>
      <c r="B83" s="1" t="s">
        <v>45</v>
      </c>
      <c r="C83" s="1"/>
    </row>
    <row r="84" spans="1:3" x14ac:dyDescent="0.25">
      <c r="A84" s="1" t="s">
        <v>46</v>
      </c>
      <c r="B84" s="1" t="s">
        <v>46</v>
      </c>
      <c r="C84" s="1"/>
    </row>
    <row r="85" spans="1:3" x14ac:dyDescent="0.25">
      <c r="A85" s="1" t="s">
        <v>47</v>
      </c>
      <c r="B85" s="1" t="s">
        <v>47</v>
      </c>
      <c r="C85" s="1"/>
    </row>
  </sheetData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9"/>
  <sheetViews>
    <sheetView showGridLines="0" zoomScale="70" zoomScaleNormal="70" workbookViewId="0">
      <selection activeCell="E39" sqref="E39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Übersetzungstabelle!B18</f>
        <v>Supra: Profil- und Glasmaßberechnung für zweibahnige Anlagen mit vertikalem Rahmenprofil mit 1 Griff pro Schiebetür und 1 e-Secura-Schloss in der Mitte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Übersetzungstabelle!B75</f>
        <v>L = Lichte Weite
H = Systemhöhe (Einbauhöhe)
X = Länge Laufschuh-Profil (Flügel mit Gegenadapter)
Y =Länge Laufschuh-Profil (Flügel mit eigentl. e-Secura-Schloss)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Übersetzungstabelle!B56</f>
        <v>Länge Laufschuh-Profil (Flügel mit Gegenadapter)</v>
      </c>
      <c r="K43" s="191"/>
      <c r="L43" s="63">
        <f>L39-65</f>
        <v>940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78"/>
      <c r="J44" s="190"/>
      <c r="K44" s="191"/>
      <c r="L44" s="63"/>
      <c r="M44" s="76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">
        <v>76</v>
      </c>
      <c r="D45" s="72"/>
      <c r="E45" s="72"/>
      <c r="F45" s="76"/>
      <c r="G45" s="65"/>
      <c r="H45" s="64"/>
      <c r="I45" s="78" t="s">
        <v>78</v>
      </c>
      <c r="J45" s="190" t="str">
        <f>Übersetzungstabelle!B57</f>
        <v>Länge Laufschuh-Profil (Flügel mit eigentl. e-Secura-Schloss)</v>
      </c>
      <c r="K45" s="191"/>
      <c r="L45" s="63">
        <f>L39-97</f>
        <v>908</v>
      </c>
      <c r="M45" s="29" t="s">
        <v>1</v>
      </c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80"/>
      <c r="J46" s="130"/>
      <c r="K46" s="130"/>
      <c r="L46" s="79"/>
      <c r="M46" s="29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78"/>
      <c r="J47" s="128" t="str">
        <f>Übersetzungstabelle!B58</f>
        <v>Anzahl benötigter Laufwerke pro Schiebeflügel</v>
      </c>
      <c r="K47" s="129"/>
      <c r="L47" s="63">
        <f>IF(K52&lt;=25,2,Übersetzungstabelle!B59)</f>
        <v>2</v>
      </c>
      <c r="M47" s="76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30</v>
      </c>
      <c r="D52" s="21"/>
      <c r="E52" s="21"/>
      <c r="F52" s="28"/>
      <c r="G52" s="30"/>
      <c r="H52" s="26"/>
      <c r="I52" s="216" t="str">
        <f>Übersetzungstabelle!B65</f>
        <v>Flügelgewicht Schiebeflügel (≤ 25 kg!)</v>
      </c>
      <c r="J52" s="217"/>
      <c r="K52" s="6">
        <f>L41/1000*L39/1000*(ROUNDDOWN(E43,0))*2.5</f>
        <v>14.592600000000001</v>
      </c>
      <c r="L52" s="37" t="s">
        <v>13</v>
      </c>
      <c r="M52" s="28" t="str">
        <f>IF(K52&lt;=25,Übersetzungstabelle!B62,Übersetzungstabelle!B63)</f>
        <v>Okay.</v>
      </c>
      <c r="N52" s="34"/>
      <c r="O52" s="26"/>
      <c r="P52" s="201" t="str">
        <f>Übersetzungstabelle!B78</f>
        <v>Das Flügelgewicht der Schiebeflügel darf 25 kg nicht überschreiten. 
Das Verhältnis von Höhe zu Breite der Schiebeflügel darf maximal 
2,5 : 1 betragen.
Die Mindestbreite der Schiebeflügel darf 350 mm nicht unterschreiten.
Die maximale Glashöhe der Schiebeflügel darf 1000 mm nicht überschreiten.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75</v>
      </c>
      <c r="D54" s="21"/>
      <c r="E54" s="21"/>
      <c r="F54" s="28"/>
      <c r="G54" s="30"/>
      <c r="H54" s="26"/>
      <c r="I54" s="202" t="str">
        <f>IF(M52=Übersetzungstabelle!$B$63,Übersetzungstabelle!B66,"")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11" t="s">
        <v>92</v>
      </c>
      <c r="D56" s="21"/>
      <c r="E56" s="21"/>
      <c r="F56" s="28"/>
      <c r="G56" s="30"/>
      <c r="H56" s="26"/>
      <c r="I56" s="216" t="str">
        <f>Übersetzungstabelle!B67</f>
        <v>Verhältnis von Höhe zu Breite der Schiebeflügel (≤ 2,5!)</v>
      </c>
      <c r="J56" s="217"/>
      <c r="K56" s="6">
        <f>L41/L39</f>
        <v>0.96318407960199004</v>
      </c>
      <c r="L56" s="37"/>
      <c r="M56" s="28" t="str">
        <f>IF(K56&lt;=2.5,Übersetzungstabelle!B62,Übersetzungstabelle!B63)</f>
        <v>Okay.</v>
      </c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36"/>
      <c r="J57" s="36"/>
      <c r="K57" s="36"/>
      <c r="L57" s="35"/>
      <c r="M57" s="32"/>
      <c r="O57" s="26"/>
      <c r="P57" s="201"/>
    </row>
    <row r="58" spans="1:23" s="11" customFormat="1" ht="15.75" customHeight="1" x14ac:dyDescent="0.2">
      <c r="B58" s="26"/>
      <c r="C58" s="21" t="s">
        <v>82</v>
      </c>
      <c r="D58" s="21"/>
      <c r="E58" s="21"/>
      <c r="F58" s="28"/>
      <c r="G58" s="27"/>
      <c r="H58" s="26"/>
      <c r="I58" s="202" t="str">
        <f>IF(M56=Übersetzungstabelle!$B$63,Übersetzungstabelle!B68,"")</f>
        <v/>
      </c>
      <c r="J58" s="202"/>
      <c r="K58" s="202"/>
      <c r="L58" s="113"/>
      <c r="M58" s="114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16" t="str">
        <f>Übersetzungstabelle!B69</f>
        <v>Mindestbreite der Schiebeflügel (≥ 350 mm!)</v>
      </c>
      <c r="J60" s="217"/>
      <c r="K60" s="125">
        <f>L39</f>
        <v>1005</v>
      </c>
      <c r="L60" s="37" t="s">
        <v>1</v>
      </c>
      <c r="M60" s="28" t="str">
        <f>IF(K60&gt;350,Übersetzungstabelle!B62,Übersetzungstabelle!B63)</f>
        <v>Okay.</v>
      </c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2" t="str">
        <f>IF(M60=Übersetzungstabelle!$B$63,Übersetzungstabelle!B70,"")</f>
        <v/>
      </c>
      <c r="J61" s="202"/>
      <c r="K61" s="202"/>
      <c r="L61" s="35"/>
      <c r="M61" s="32"/>
      <c r="O61" s="26"/>
      <c r="P61" s="201"/>
    </row>
    <row r="62" spans="1:23" s="11" customFormat="1" ht="3.2" customHeight="1" x14ac:dyDescent="0.2">
      <c r="B62" s="26"/>
      <c r="C62" s="21"/>
      <c r="D62" s="21"/>
      <c r="E62" s="21"/>
      <c r="F62" s="28"/>
      <c r="G62" s="30"/>
      <c r="H62" s="26"/>
      <c r="I62" s="21"/>
      <c r="J62" s="21"/>
      <c r="K62" s="21"/>
      <c r="L62" s="21"/>
      <c r="M62" s="28"/>
      <c r="O62" s="26"/>
      <c r="P62" s="201"/>
    </row>
    <row r="63" spans="1:23" s="11" customFormat="1" ht="15.75" customHeight="1" x14ac:dyDescent="0.2">
      <c r="B63" s="26"/>
      <c r="C63" s="21"/>
      <c r="D63" s="21"/>
      <c r="E63" s="21"/>
      <c r="F63" s="28"/>
      <c r="G63" s="27"/>
      <c r="H63" s="26"/>
      <c r="I63" s="216" t="str">
        <f>Übersetzungstabelle!B71</f>
        <v>Maximale Glashöhe der Schiebeflügel (≤ 1000 mm!)</v>
      </c>
      <c r="J63" s="217"/>
      <c r="K63" s="125">
        <f>L41</f>
        <v>968</v>
      </c>
      <c r="L63" s="37" t="s">
        <v>1</v>
      </c>
      <c r="M63" s="28" t="str">
        <f>IF(K63&lt;1000,Übersetzungstabelle!B62,Übersetzungstabelle!B63)</f>
        <v>Okay.</v>
      </c>
      <c r="N63" s="25"/>
      <c r="O63" s="24"/>
      <c r="P63" s="201"/>
    </row>
    <row r="64" spans="1:23" s="11" customFormat="1" ht="15.75" customHeight="1" x14ac:dyDescent="0.25">
      <c r="A64" s="21"/>
      <c r="B64" s="26"/>
      <c r="C64" s="21"/>
      <c r="D64" s="21"/>
      <c r="E64" s="21"/>
      <c r="F64" s="28"/>
      <c r="G64" s="23"/>
      <c r="H64" s="26"/>
      <c r="I64" s="202" t="str">
        <f>IF(M63=Übersetzungstabelle!$B$63,Übersetzungstabelle!B72,"")</f>
        <v/>
      </c>
      <c r="J64" s="202"/>
      <c r="K64" s="202"/>
      <c r="L64" s="27"/>
      <c r="M64" s="116"/>
      <c r="N64" s="21"/>
      <c r="O64" s="24"/>
      <c r="P64" s="201"/>
    </row>
    <row r="65" spans="1:17" s="11" customFormat="1" ht="8.25" customHeight="1" x14ac:dyDescent="0.25">
      <c r="A65" s="21"/>
      <c r="B65" s="22"/>
      <c r="C65" s="12"/>
      <c r="D65" s="12"/>
      <c r="E65" s="12"/>
      <c r="F65" s="19"/>
      <c r="G65" s="23"/>
      <c r="H65" s="22"/>
      <c r="I65" s="12"/>
      <c r="J65" s="12"/>
      <c r="K65" s="12"/>
      <c r="L65" s="12"/>
      <c r="M65" s="19"/>
      <c r="N65" s="21"/>
      <c r="O65" s="20"/>
      <c r="P65" s="19"/>
    </row>
    <row r="66" spans="1:17" s="11" customFormat="1" ht="31.5" customHeight="1" x14ac:dyDescent="0.2">
      <c r="A66" s="12"/>
      <c r="B66" s="12"/>
      <c r="C66" s="12"/>
      <c r="D66" s="18"/>
      <c r="E66" s="17"/>
      <c r="F66" s="16"/>
      <c r="G66" s="12"/>
      <c r="H66" s="12"/>
      <c r="I66" s="12"/>
      <c r="J66" s="15"/>
      <c r="K66" s="15"/>
      <c r="L66" s="14"/>
      <c r="M66" s="14"/>
      <c r="N66" s="14"/>
      <c r="O66" s="13"/>
      <c r="P66" s="12"/>
      <c r="Q66" s="12"/>
    </row>
    <row r="67" spans="1:17" ht="45.75" customHeight="1" x14ac:dyDescent="0.2">
      <c r="A67" s="187" t="str">
        <f>Übersetzungstabelle!B80</f>
        <v>Willach übernimmt keine Haftung für eventuelle Schäden jeglicher Art, die aus der Benutzung dieses Profil- und Glasmaßrechners entstehen könnten. (28.02.2017 - Rev. 2)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</row>
    <row r="69" spans="1:17" x14ac:dyDescent="0.2">
      <c r="P69" s="10"/>
    </row>
  </sheetData>
  <sheetProtection password="CF33" sheet="1" objects="1" scenarios="1" selectLockedCells="1"/>
  <mergeCells count="28">
    <mergeCell ref="I64:K64"/>
    <mergeCell ref="A67:P67"/>
    <mergeCell ref="B50:F50"/>
    <mergeCell ref="H50:M50"/>
    <mergeCell ref="I52:J52"/>
    <mergeCell ref="P52:P64"/>
    <mergeCell ref="I54:K54"/>
    <mergeCell ref="I56:J56"/>
    <mergeCell ref="I58:K58"/>
    <mergeCell ref="I60:J60"/>
    <mergeCell ref="I61:K61"/>
    <mergeCell ref="I63:J63"/>
    <mergeCell ref="P25:P34"/>
    <mergeCell ref="B37:F37"/>
    <mergeCell ref="H37:M37"/>
    <mergeCell ref="P38:P47"/>
    <mergeCell ref="J39:K39"/>
    <mergeCell ref="J41:K41"/>
    <mergeCell ref="J43:K43"/>
    <mergeCell ref="J44:K44"/>
    <mergeCell ref="J45:K45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operator="lessThan" allowBlank="1" showInputMessage="1" error="Maximal zulässiges Flügelgewicht überschritten." sqref="K52 K56 K60 K63"/>
    <dataValidation type="whole" operator="greaterThanOrEqual" allowBlank="1" showInputMessage="1" showErrorMessage="1" error="Ganze Zahl größer oder gleich 0" sqref="E26 E28 E30 E32 E34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decimal" operator="lessThan" allowBlank="1" showInputMessage="1" showErrorMessage="1" error="Maximal zulässiges Flügelgewicht überschritten." sqref="L53 L57 L61">
      <formula1>60</formula1>
    </dataValidation>
    <dataValidation type="whole" operator="greaterThan" allowBlank="1" showErrorMessage="1" errorTitle="Unzulässige Eingabe!" error="Die Raumhöhe (Oberkante Profil) muss eine ganze Zahl sein!" sqref="E46 E44 E42 E33 E3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8EADBBA-0539-41BD-8275-7C64427852FA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expression" priority="3" id="{311C267F-A5A5-47F9-94C9-D51F00458DD0}">
            <xm:f>$M$56=Übersetzungstabelle!$B$62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expression" priority="2" id="{B9AA1F10-D379-42E5-BEB1-B0EED649E436}">
            <xm:f>$M$60=Übersetzungstabelle!$B$62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K60</xm:sqref>
        </x14:conditionalFormatting>
        <x14:conditionalFormatting xmlns:xm="http://schemas.microsoft.com/office/excel/2006/main">
          <x14:cfRule type="expression" priority="1" id="{2D08FF60-8A0C-41F6-8657-FC0892358DC2}">
            <xm:f>$M$63=Übersetzungstabelle!$B$62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K63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44" sqref="E44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Übersetzungstabelle!B19</f>
        <v>Supra: Profil- und Glasmaßberechnung für zweibahnige Anlagen mit umlaufendem Rahmenprofil mit je 2 Endplatten pro Schiebetür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E41-41</f>
        <v>959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134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L39-5</f>
        <v>1000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9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83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14.456924999999998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32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82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="Ganze Zahl größer oder gleich 0" sqref="E26 E28 E30 E32 E34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!" sqref="E46 E44 E42 E33 E3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6497471-E962-4AA8-90EB-C5C91C3E2435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43" sqref="E43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Übersetzungstabelle!B20</f>
        <v>Supra: Profil- und Glasmaßberechnung für zweibahnige Anlagen mit umlaufenden Rahmenprofil mit 1 Griff und 1 Endplatte pro Schiebetür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E41-41</f>
        <v>959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L39-35</f>
        <v>970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83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14.456924999999998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73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82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" allowBlank="1" showErrorMessage="1" errorTitle="Unzulässige Eingabe!" error="Die Raumhöhe (Oberkante Profil) muss eine ganze Zahl sein!" sqref="E46 E44 E42 E33 E31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OrEqual" allowBlank="1" showInputMessage="1" showErrorMessage="1" error="Ganze Zahl größer oder gleich 0" sqref="E26 E28 E30 E32 E34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22122AD-F2B3-45FA-8289-6D59A76B71B0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60" zoomScaleNormal="60" workbookViewId="0">
      <selection activeCell="E43" sqref="E43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Übersetzungstabelle!B21</f>
        <v>Supra: Profil- und Glasmaßberechnung für zweibahnige Anlagen mit umlaufenden Rahmenprofil mit 1 Griff pro Schiebetür und 1 Secura-Dreh-Druckzylinder-Laufschuhschloss in der Mitte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E41-41</f>
        <v>959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L39-65</f>
        <v>940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">
        <v>76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83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14.456924999999998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75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82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="Ganze Zahl größer oder gleich 0" sqref="E26 E28 E30 E32 E34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!" sqref="E46 E44 E42 E33 E3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B867D9B-5753-410F-912B-8313392DCCE4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15"/>
  <sheetViews>
    <sheetView tabSelected="1" zoomScale="60" zoomScaleNormal="60" workbookViewId="0">
      <selection activeCell="B9" sqref="B9"/>
    </sheetView>
  </sheetViews>
  <sheetFormatPr baseColWidth="10" defaultRowHeight="14.25" x14ac:dyDescent="0.2"/>
  <cols>
    <col min="1" max="3" width="30.7109375" style="3" customWidth="1"/>
    <col min="4" max="6" width="61.28515625" style="2" customWidth="1"/>
    <col min="7" max="16384" width="11.42578125" style="3"/>
  </cols>
  <sheetData>
    <row r="2" spans="1:6" s="124" customFormat="1" ht="50.1" customHeight="1" x14ac:dyDescent="0.2">
      <c r="A2" s="183" t="str">
        <f>Übersetzungstabelle!B22</f>
        <v>Übersicht</v>
      </c>
      <c r="B2" s="183"/>
      <c r="C2" s="183"/>
      <c r="D2" s="183"/>
      <c r="E2" s="183"/>
      <c r="F2" s="183"/>
    </row>
    <row r="3" spans="1:6" ht="30" customHeight="1" thickBot="1" x14ac:dyDescent="0.3">
      <c r="D3" s="4"/>
      <c r="E3" s="4"/>
      <c r="F3" s="4"/>
    </row>
    <row r="4" spans="1:6" s="5" customFormat="1" ht="33" customHeight="1" thickBot="1" x14ac:dyDescent="0.3">
      <c r="A4" s="184" t="str">
        <f>Übersetzungstabelle!B23</f>
        <v>Ausstattung</v>
      </c>
      <c r="B4" s="185"/>
      <c r="C4" s="186"/>
      <c r="D4" s="177" t="str">
        <f>Übersetzungstabelle!B30</f>
        <v>Ohne Rahmenprofil</v>
      </c>
      <c r="E4" s="172" t="str">
        <f>Übersetzungstabelle!B31</f>
        <v>Nur vertikaler Rahmen</v>
      </c>
      <c r="F4" s="169" t="str">
        <f>Übersetzungstabelle!B32</f>
        <v>Umlaufender Rahmen</v>
      </c>
    </row>
    <row r="5" spans="1:6" ht="144" customHeight="1" x14ac:dyDescent="0.2">
      <c r="A5" s="161" t="str">
        <f>Übersetzungstabelle!$B$4</f>
        <v>4 x Endplatte</v>
      </c>
      <c r="B5" s="163"/>
      <c r="C5" s="164"/>
      <c r="D5" s="167" t="str">
        <f>Übersetzungstabelle!B33</f>
        <v>1.1 Ohne Rahmenprofil, mit 2 Endplatten pro Schiebetür</v>
      </c>
      <c r="E5" s="173" t="str">
        <f>Übersetzungstabelle!B37</f>
        <v>2.1 Nur vertikales Rahmenprofil, mit 2 Endplatten pro Schiebetür</v>
      </c>
      <c r="F5" s="121" t="str">
        <f>Übersetzungstabelle!B41</f>
        <v>3.1 Umlaufendes Rahmenprofil, mit 2 Endplatten pro Schiebetür</v>
      </c>
    </row>
    <row r="6" spans="1:6" ht="144" customHeight="1" x14ac:dyDescent="0.2">
      <c r="A6" s="165" t="str">
        <f>Übersetzungstabelle!B5</f>
        <v>2 x Griff</v>
      </c>
      <c r="B6" s="162" t="str">
        <f>Übersetzungstabelle!B6</f>
        <v>2 x Endplatte</v>
      </c>
      <c r="C6" s="178"/>
      <c r="D6" s="123" t="str">
        <f>Übersetzungstabelle!B34</f>
        <v>1.2 Ohne Rahmenprofil, mit 1 Griff und 1 Endplatte pro Schiebetür</v>
      </c>
      <c r="E6" s="173" t="str">
        <f>Übersetzungstabelle!B38</f>
        <v>2.2 Nur vertikales Rahmenprofil, mit 1 Griff und 1 Endplatte pro Schiebetür</v>
      </c>
      <c r="F6" s="170" t="str">
        <f>Übersetzungstabelle!B42</f>
        <v>3.2 Umlaufendes Rahmenprofil, mit 1 Griff und 1 Endplatte pro Schiebetür</v>
      </c>
    </row>
    <row r="7" spans="1:6" ht="144" customHeight="1" thickBot="1" x14ac:dyDescent="0.25">
      <c r="A7" s="165" t="str">
        <f>Übersetzungstabelle!B7</f>
        <v>1 x Secura-Schloss</v>
      </c>
      <c r="B7" s="174" t="str">
        <f>Übersetzungstabelle!B8</f>
        <v>1 x Secura-Gegenadapter</v>
      </c>
      <c r="C7" s="179" t="str">
        <f>Übersetzungstabelle!B5</f>
        <v>2 x Griff</v>
      </c>
      <c r="D7" s="123" t="str">
        <f>Übersetzungstabelle!B35</f>
        <v>1.3 Ohne Rahmenprofil, mit 1 Griff pro Schiebetür und 1 Secura-Dreh-Druckzylinder-Laufschuhschloss in der Mitte</v>
      </c>
      <c r="E7" s="173" t="str">
        <f>Übersetzungstabelle!B39</f>
        <v>2.3 Nur vertikales Rahmenprofil, mit 1 Griff pro Schiebetür und 1 Secura-Dreh-Druckzylinder-Laufschuhschloss in der Mitte</v>
      </c>
      <c r="F7" s="171" t="str">
        <f>Übersetzungstabelle!B43</f>
        <v>3.3 Umlaufendes Rahmenprofil, mit 1 Griff pro Schiebetür und 1 Secura-Dreh-Druckzylinder-Laufschuhschloss in der Mitte</v>
      </c>
    </row>
    <row r="8" spans="1:6" ht="144" customHeight="1" thickBot="1" x14ac:dyDescent="0.25">
      <c r="A8" s="176" t="str">
        <f>Übersetzungstabelle!B9</f>
        <v>1 x e-Secura-Schloss mit Befestigungsadapter</v>
      </c>
      <c r="B8" s="175" t="str">
        <f>Übersetzungstabelle!B10</f>
        <v>1 x e-Secura-Gegenadapter</v>
      </c>
      <c r="C8" s="166" t="str">
        <f>Übersetzungstabelle!B5</f>
        <v>2 x Griff</v>
      </c>
      <c r="D8" s="168" t="str">
        <f>Übersetzungstabelle!B36</f>
        <v>1.4 Ohne Rahmenprofil, mit 1 Griff pro Schiebetür und 1 e-Secura-Schloss in der Mitte</v>
      </c>
      <c r="E8" s="171" t="str">
        <f>Übersetzungstabelle!B40</f>
        <v>2.4 Nur vertikales Rahmenprofil, mit 1 Griff pro Schiebetür und 1 e-Secura-Schloss in der Mitte</v>
      </c>
      <c r="F8" s="123"/>
    </row>
    <row r="9" spans="1:6" ht="144" customHeight="1" x14ac:dyDescent="0.2">
      <c r="D9" s="3"/>
      <c r="E9" s="3"/>
      <c r="F9" s="3"/>
    </row>
    <row r="10" spans="1:6" ht="144" customHeight="1" x14ac:dyDescent="0.2">
      <c r="D10" s="3"/>
      <c r="E10" s="3"/>
      <c r="F10" s="3"/>
    </row>
    <row r="11" spans="1:6" ht="144" customHeight="1" x14ac:dyDescent="0.2">
      <c r="D11" s="3"/>
      <c r="E11" s="3"/>
      <c r="F11" s="3"/>
    </row>
    <row r="12" spans="1:6" ht="144" customHeight="1" x14ac:dyDescent="0.2">
      <c r="D12" s="3"/>
      <c r="E12" s="3"/>
      <c r="F12" s="3"/>
    </row>
    <row r="13" spans="1:6" ht="144" customHeight="1" x14ac:dyDescent="0.2">
      <c r="D13" s="3"/>
      <c r="E13" s="3"/>
      <c r="F13" s="3"/>
    </row>
    <row r="14" spans="1:6" ht="144" customHeight="1" x14ac:dyDescent="0.2">
      <c r="D14" s="3"/>
      <c r="E14" s="3"/>
      <c r="F14" s="3"/>
    </row>
    <row r="15" spans="1:6" ht="144" customHeight="1" x14ac:dyDescent="0.2">
      <c r="D15" s="3"/>
      <c r="E15" s="3"/>
      <c r="F15" s="3"/>
    </row>
  </sheetData>
  <sheetProtection password="CF33" sheet="1" objects="1" scenarios="1"/>
  <mergeCells count="2">
    <mergeCell ref="A2:F2"/>
    <mergeCell ref="A4:C4"/>
  </mergeCells>
  <hyperlinks>
    <hyperlink ref="D5" location="'1.1 Ohne Rahm., nur Endplatten'!A1" display="1.1. Ohne Rahmenprofil, mit 2 Endplatten pro Schiebetür"/>
    <hyperlink ref="D6" location="'1.2 Ohne Rahm., Griff&amp;Endpl.'!A1" display="'1.2 Ohne Rahm., Griff&amp;Endpl.'!A1"/>
    <hyperlink ref="D7" location="'1.3 Ohne Rahm., Secura &amp; Griff'!A1" display="'1.3 Ohne Rahm., Secura &amp; Griff'!A1"/>
    <hyperlink ref="D8" location="'1.4 Ohne Rahm., e-Secura&amp;Griff'!A1" display="'1.4 Ohne Rahm., e-Secura&amp;Griff'!A1"/>
    <hyperlink ref="E5" location="'2.1 Vert. Rahm., nur Endplatten'!A1" display="'2.1 Vert. Rahm., nur Endplatten'!A1"/>
    <hyperlink ref="E6" location="'2.2 Vert. Rahm., Griff &amp; Endpl.'!A1" display="'2.2 Vert. Rahm., Griff &amp; Endpl.'!A1"/>
    <hyperlink ref="E7" location="'2.3 Vert. Rahm., Secura &amp; Griff'!A1" display="'2.3 Vert. Rahm., Secura &amp; Griff'!A1"/>
    <hyperlink ref="E8" location="'2.4 Vert. Rahm., e-Secura&amp;Griff'!A1" display="'2.4 Vert. Rahm., e-Secura&amp;Griff'!A1"/>
    <hyperlink ref="F5" location="'3.1 Uml. Rahmen, nur Endplaten'!A1" display="'3.1 Uml. Rahmen, nur Endplaten'!A1"/>
    <hyperlink ref="F6" location="'3.2 Uml. Rahmen, Griff &amp; Endpl.'!A1" display="'3.2 Uml. Rahmen, Griff &amp; Endpl.'!A1"/>
    <hyperlink ref="F7" location="'3.3 Uml. Rahmen, Secura &amp; Griff'!A1" display="'3.3 Uml. Rahmen, Secura &amp; Griff'!A1"/>
  </hyperlinks>
  <pageMargins left="0.70866141732283472" right="0.70866141732283472" top="0.78740157480314965" bottom="0.78740157480314965" header="0.31496062992125984" footer="0.31496062992125984"/>
  <pageSetup paperSize="9" scale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39" sqref="E39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Übersetzungstabelle!B11</f>
        <v>Supra: Profil- und Glasmaßberechnung für zweibahnige Anlagen ohne Rahmenprofil mit je 2 Endplatten pro Schiebetür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</f>
        <v>1016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L39-5</f>
        <v>1011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30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14.752319999999999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32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77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J3:L23"/>
    <mergeCell ref="J45:K45"/>
    <mergeCell ref="P1:Q2"/>
    <mergeCell ref="B3:I23"/>
    <mergeCell ref="B37:F37"/>
    <mergeCell ref="H37:M37"/>
    <mergeCell ref="B24:F24"/>
    <mergeCell ref="H24:M24"/>
    <mergeCell ref="P25:P34"/>
    <mergeCell ref="B1:M1"/>
    <mergeCell ref="P3:P23"/>
    <mergeCell ref="A65:P65"/>
    <mergeCell ref="J39:K39"/>
    <mergeCell ref="J41:K41"/>
    <mergeCell ref="J43:K43"/>
    <mergeCell ref="J47:K47"/>
    <mergeCell ref="P38:P47"/>
    <mergeCell ref="B50:F50"/>
    <mergeCell ref="H50:M50"/>
    <mergeCell ref="I56:J56"/>
    <mergeCell ref="I60:J60"/>
    <mergeCell ref="P52:P62"/>
    <mergeCell ref="I54:K54"/>
    <mergeCell ref="I61:K62"/>
    <mergeCell ref="I58:K58"/>
  </mergeCells>
  <dataValidations count="8"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="Ganze Zahl größer oder gleich 0" sqref="E26 E28 E30 E32 E34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!" sqref="E31 E44 E42 E33 E46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CFB7EC-4F25-4C0F-A824-066553658237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39" sqref="E39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Übersetzungstabelle!B12</f>
        <v>Supra: Profil- und Glasmaßberechnung für zweibahnige Anlagen ohne Rahmenprofil mit 1 Griff und 1 Endplatte pro Schiebetür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</f>
        <v>1016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L39-35</f>
        <v>981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72"/>
      <c r="J47" s="71"/>
      <c r="K47" s="71"/>
      <c r="L47" s="70"/>
      <c r="M47" s="66"/>
      <c r="N47" s="61"/>
      <c r="O47" s="69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30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14.752319999999999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73</v>
      </c>
      <c r="D54" s="21"/>
      <c r="E54" s="21"/>
      <c r="F54" s="28"/>
      <c r="G54" s="30"/>
      <c r="H54" s="26"/>
      <c r="I54" s="202"/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77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4">
    <mergeCell ref="A65:P65"/>
    <mergeCell ref="B1:M1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P1:Q2"/>
    <mergeCell ref="B3:I23"/>
    <mergeCell ref="J3:L23"/>
    <mergeCell ref="P3:P23"/>
    <mergeCell ref="B24:F24"/>
    <mergeCell ref="H24:M24"/>
  </mergeCells>
  <dataValidations count="8">
    <dataValidation type="whole" operator="greaterThan" allowBlank="1" showErrorMessage="1" errorTitle="Unzulässige Eingabe!" error="Die Raumhöhe (Oberkante Profil) muss eine ganze Zahl sein!" sqref="E31 E44 E42 E33 E46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OrEqual" allowBlank="1" showInputMessage="1" showErrorMessage="1" error="Ganze Zahl größer oder gleich 0" sqref="E26 E28 E30 E32 E34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5DD234-F2F5-4F64-BB35-910E2A5DBEC9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39" sqref="E39"/>
    </sheetView>
  </sheetViews>
  <sheetFormatPr baseColWidth="10" defaultRowHeight="12.75" outlineLevelRow="1" x14ac:dyDescent="0.2"/>
  <cols>
    <col min="1" max="2" width="2.7109375" style="136" customWidth="1"/>
    <col min="3" max="3" width="11.7109375" style="136" customWidth="1"/>
    <col min="4" max="4" width="44.7109375" style="9" customWidth="1"/>
    <col min="5" max="5" width="11.7109375" style="159" customWidth="1"/>
    <col min="6" max="6" width="8.7109375" style="136" customWidth="1"/>
    <col min="7" max="8" width="2.7109375" style="136" customWidth="1"/>
    <col min="9" max="9" width="11.7109375" style="136" customWidth="1"/>
    <col min="10" max="10" width="50.7109375" style="136" customWidth="1"/>
    <col min="11" max="12" width="11.7109375" style="136" customWidth="1"/>
    <col min="13" max="13" width="8.7109375" style="136" customWidth="1"/>
    <col min="14" max="15" width="2.7109375" style="136" customWidth="1"/>
    <col min="16" max="16" width="55.7109375" style="136" customWidth="1"/>
    <col min="17" max="17" width="2.7109375" style="136" customWidth="1"/>
    <col min="18" max="16384" width="11.42578125" style="136"/>
  </cols>
  <sheetData>
    <row r="1" spans="1:17" ht="56.25" customHeight="1" x14ac:dyDescent="0.3">
      <c r="A1" s="104"/>
      <c r="B1" s="213" t="str">
        <f>Übersetzungstabelle!B13</f>
        <v>Supra: Profil- und Glasmaßberechnung für zweibahnige Anlagen ohne Rahmenprofil mit 1 Griff pro Schiebetür und 1 Secura-Dreh-Druckzylinder-Laufschuhschloss in der Mitte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137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4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4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4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130"/>
      <c r="K28" s="130"/>
      <c r="L28" s="79"/>
      <c r="M28" s="94"/>
      <c r="N28" s="61"/>
      <c r="O28" s="93"/>
      <c r="P28" s="214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130"/>
      <c r="K29" s="130"/>
      <c r="L29" s="79"/>
      <c r="M29" s="94"/>
      <c r="N29" s="61"/>
      <c r="O29" s="93"/>
      <c r="P29" s="214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4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4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130"/>
      <c r="K32" s="130"/>
      <c r="L32" s="79"/>
      <c r="M32" s="94"/>
      <c r="N32" s="61"/>
      <c r="O32" s="93"/>
      <c r="P32" s="214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4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4"/>
      <c r="Q34" s="61"/>
      <c r="R34" s="61"/>
      <c r="S34" s="61"/>
      <c r="T34" s="61"/>
      <c r="U34" s="61"/>
      <c r="V34" s="61"/>
      <c r="W34" s="61"/>
    </row>
    <row r="35" spans="1:23" s="138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38" customFormat="1" ht="8.25" customHeight="1" collapsed="1" x14ac:dyDescent="0.2">
      <c r="A36" s="139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</f>
        <v>1016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88" t="str">
        <f>Übersetzungstabelle!B55</f>
        <v>Länge Laufschuh-Profil</v>
      </c>
      <c r="K43" s="189"/>
      <c r="L43" s="63">
        <f>L39-65</f>
        <v>951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88" t="str">
        <f>Übersetzungstabelle!B58</f>
        <v>Anzahl benötigter Laufwerke pro Schiebeflügel</v>
      </c>
      <c r="K45" s="189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38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38" customFormat="1" ht="8.25" customHeight="1" x14ac:dyDescent="0.25">
      <c r="B49" s="139"/>
      <c r="D49" s="9"/>
      <c r="E49" s="49"/>
      <c r="F49" s="48"/>
      <c r="G49" s="140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38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38" customFormat="1" ht="8.25" customHeight="1" x14ac:dyDescent="0.25">
      <c r="B51" s="141"/>
      <c r="C51" s="142"/>
      <c r="D51" s="142"/>
      <c r="E51" s="142"/>
      <c r="F51" s="143"/>
      <c r="G51" s="144"/>
      <c r="H51" s="141"/>
      <c r="I51" s="42"/>
      <c r="J51" s="41"/>
      <c r="K51" s="41"/>
      <c r="L51" s="145"/>
      <c r="M51" s="39"/>
      <c r="N51" s="34"/>
      <c r="O51" s="141"/>
      <c r="P51" s="143"/>
      <c r="Q51" s="34"/>
      <c r="R51" s="34"/>
      <c r="S51" s="34"/>
      <c r="T51" s="34"/>
      <c r="U51" s="34"/>
      <c r="V51" s="34"/>
      <c r="W51" s="34"/>
    </row>
    <row r="52" spans="1:23" s="138" customFormat="1" ht="15.75" customHeight="1" x14ac:dyDescent="0.2">
      <c r="B52" s="146"/>
      <c r="C52" s="139" t="s">
        <v>30</v>
      </c>
      <c r="D52" s="139"/>
      <c r="E52" s="139"/>
      <c r="F52" s="147"/>
      <c r="G52" s="148"/>
      <c r="H52" s="146"/>
      <c r="I52" s="132" t="str">
        <f>Übersetzungstabelle!B64</f>
        <v>Flügelgewicht Schiebeflügel (≤ 50 kg!)</v>
      </c>
      <c r="J52" s="133"/>
      <c r="K52" s="6">
        <f>L41/1000*L39/1000*(ROUNDDOWN(E43,0))*2.5</f>
        <v>14.752319999999999</v>
      </c>
      <c r="L52" s="37" t="s">
        <v>13</v>
      </c>
      <c r="M52" s="147" t="str">
        <f>IF(K52&lt;=50,Übersetzungstabelle!B62,Übersetzungstabelle!B63)</f>
        <v>Okay.</v>
      </c>
      <c r="N52" s="34"/>
      <c r="O52" s="14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38" customFormat="1" ht="3.2" customHeight="1" x14ac:dyDescent="0.2">
      <c r="B53" s="146"/>
      <c r="C53" s="139"/>
      <c r="D53" s="139"/>
      <c r="E53" s="139"/>
      <c r="F53" s="147"/>
      <c r="G53" s="148"/>
      <c r="H53" s="146"/>
      <c r="I53" s="36"/>
      <c r="J53" s="36"/>
      <c r="K53" s="36"/>
      <c r="L53" s="149"/>
      <c r="M53" s="32"/>
      <c r="N53" s="34"/>
      <c r="O53" s="146"/>
      <c r="P53" s="201"/>
      <c r="Q53" s="34"/>
      <c r="R53" s="34"/>
      <c r="S53" s="34"/>
      <c r="T53" s="34"/>
      <c r="U53" s="34"/>
      <c r="V53" s="34"/>
      <c r="W53" s="34"/>
    </row>
    <row r="54" spans="1:23" s="138" customFormat="1" ht="15.75" customHeight="1" x14ac:dyDescent="0.2">
      <c r="B54" s="146"/>
      <c r="C54" s="139" t="s">
        <v>75</v>
      </c>
      <c r="D54" s="139"/>
      <c r="E54" s="139"/>
      <c r="F54" s="147"/>
      <c r="G54" s="148"/>
      <c r="H54" s="146"/>
      <c r="I54" s="202" t="str">
        <f>IF(K52&gt;50,Übersetzungstabelle!B66,"")</f>
        <v/>
      </c>
      <c r="J54" s="202"/>
      <c r="K54" s="202"/>
      <c r="L54" s="113"/>
      <c r="M54" s="114"/>
      <c r="N54" s="34"/>
      <c r="O54" s="146"/>
      <c r="P54" s="201"/>
      <c r="Q54" s="34"/>
      <c r="R54" s="34"/>
      <c r="S54" s="34"/>
      <c r="T54" s="34"/>
      <c r="U54" s="34"/>
      <c r="V54" s="34"/>
      <c r="W54" s="34"/>
    </row>
    <row r="55" spans="1:23" s="138" customFormat="1" ht="5.25" customHeight="1" x14ac:dyDescent="0.2">
      <c r="B55" s="146"/>
      <c r="C55" s="139"/>
      <c r="D55" s="139"/>
      <c r="E55" s="139"/>
      <c r="F55" s="147"/>
      <c r="G55" s="131"/>
      <c r="H55" s="146"/>
      <c r="I55" s="144"/>
      <c r="J55" s="144"/>
      <c r="K55" s="144"/>
      <c r="L55" s="144"/>
      <c r="M55" s="115"/>
      <c r="O55" s="146"/>
      <c r="P55" s="201"/>
    </row>
    <row r="56" spans="1:23" s="138" customFormat="1" ht="15.75" customHeight="1" x14ac:dyDescent="0.2">
      <c r="B56" s="146"/>
      <c r="C56" s="139" t="s">
        <v>77</v>
      </c>
      <c r="D56" s="139"/>
      <c r="E56" s="139"/>
      <c r="F56" s="147"/>
      <c r="G56" s="148"/>
      <c r="H56" s="146"/>
      <c r="I56" s="200"/>
      <c r="J56" s="200"/>
      <c r="K56" s="150"/>
      <c r="L56" s="144"/>
      <c r="M56" s="151"/>
      <c r="O56" s="146"/>
      <c r="P56" s="201"/>
    </row>
    <row r="57" spans="1:23" s="138" customFormat="1" ht="3.2" customHeight="1" x14ac:dyDescent="0.2">
      <c r="B57" s="146"/>
      <c r="C57" s="139"/>
      <c r="D57" s="139"/>
      <c r="E57" s="139"/>
      <c r="F57" s="147"/>
      <c r="G57" s="144"/>
      <c r="H57" s="146"/>
      <c r="I57" s="144"/>
      <c r="J57" s="144"/>
      <c r="K57" s="144"/>
      <c r="L57" s="144"/>
      <c r="M57" s="151"/>
      <c r="O57" s="146"/>
      <c r="P57" s="201"/>
    </row>
    <row r="58" spans="1:23" s="138" customFormat="1" ht="15.75" customHeight="1" x14ac:dyDescent="0.2">
      <c r="B58" s="146"/>
      <c r="C58" s="139"/>
      <c r="D58" s="139"/>
      <c r="E58" s="139"/>
      <c r="F58" s="147"/>
      <c r="G58" s="144"/>
      <c r="H58" s="146"/>
      <c r="I58" s="202"/>
      <c r="J58" s="202"/>
      <c r="K58" s="202"/>
      <c r="L58" s="113"/>
      <c r="M58" s="117"/>
      <c r="N58" s="152"/>
      <c r="O58" s="24"/>
      <c r="P58" s="201"/>
    </row>
    <row r="59" spans="1:23" s="138" customFormat="1" ht="8.25" customHeight="1" x14ac:dyDescent="0.25">
      <c r="A59" s="139"/>
      <c r="B59" s="146"/>
      <c r="C59" s="139"/>
      <c r="D59" s="139"/>
      <c r="E59" s="139"/>
      <c r="F59" s="147"/>
      <c r="G59" s="23"/>
      <c r="H59" s="146"/>
      <c r="I59" s="144"/>
      <c r="J59" s="144"/>
      <c r="K59" s="144"/>
      <c r="L59" s="144"/>
      <c r="M59" s="151"/>
      <c r="N59" s="139"/>
      <c r="O59" s="24"/>
      <c r="P59" s="201"/>
    </row>
    <row r="60" spans="1:23" s="138" customFormat="1" ht="15.75" customHeight="1" x14ac:dyDescent="0.2">
      <c r="B60" s="146"/>
      <c r="C60" s="139"/>
      <c r="D60" s="139"/>
      <c r="E60" s="139"/>
      <c r="F60" s="147"/>
      <c r="G60" s="148"/>
      <c r="H60" s="146"/>
      <c r="I60" s="200"/>
      <c r="J60" s="200"/>
      <c r="K60" s="153"/>
      <c r="L60" s="31"/>
      <c r="M60" s="151"/>
      <c r="O60" s="146"/>
      <c r="P60" s="201"/>
    </row>
    <row r="61" spans="1:23" s="138" customFormat="1" ht="15.75" customHeight="1" x14ac:dyDescent="0.2">
      <c r="B61" s="146"/>
      <c r="C61" s="139"/>
      <c r="D61" s="139"/>
      <c r="E61" s="139"/>
      <c r="F61" s="147"/>
      <c r="G61" s="148"/>
      <c r="H61" s="146"/>
      <c r="I61" s="202"/>
      <c r="J61" s="202"/>
      <c r="K61" s="202"/>
      <c r="L61" s="113"/>
      <c r="M61" s="29"/>
      <c r="O61" s="146"/>
      <c r="P61" s="201"/>
    </row>
    <row r="62" spans="1:23" s="138" customFormat="1" ht="15.75" customHeight="1" x14ac:dyDescent="0.2">
      <c r="B62" s="146"/>
      <c r="C62" s="139"/>
      <c r="D62" s="139"/>
      <c r="E62" s="139"/>
      <c r="F62" s="147"/>
      <c r="G62" s="144"/>
      <c r="H62" s="146"/>
      <c r="I62" s="202"/>
      <c r="J62" s="202"/>
      <c r="K62" s="202"/>
      <c r="L62" s="113"/>
      <c r="M62" s="117"/>
      <c r="N62" s="152"/>
      <c r="O62" s="24"/>
      <c r="P62" s="201"/>
    </row>
    <row r="63" spans="1:23" s="138" customFormat="1" ht="8.25" customHeight="1" x14ac:dyDescent="0.25">
      <c r="A63" s="139"/>
      <c r="B63" s="154"/>
      <c r="C63" s="155"/>
      <c r="D63" s="155"/>
      <c r="E63" s="155"/>
      <c r="F63" s="156"/>
      <c r="G63" s="23"/>
      <c r="H63" s="154"/>
      <c r="I63" s="155"/>
      <c r="J63" s="155"/>
      <c r="K63" s="155"/>
      <c r="L63" s="155"/>
      <c r="M63" s="156"/>
      <c r="N63" s="139"/>
      <c r="O63" s="20"/>
      <c r="P63" s="156"/>
    </row>
    <row r="64" spans="1:23" s="138" customFormat="1" ht="31.5" customHeight="1" x14ac:dyDescent="0.2">
      <c r="A64" s="155"/>
      <c r="B64" s="155"/>
      <c r="C64" s="155"/>
      <c r="D64" s="18"/>
      <c r="E64" s="157"/>
      <c r="F64" s="16"/>
      <c r="G64" s="155"/>
      <c r="H64" s="155"/>
      <c r="I64" s="155"/>
      <c r="J64" s="155"/>
      <c r="K64" s="155"/>
      <c r="L64" s="158"/>
      <c r="M64" s="158"/>
      <c r="N64" s="158"/>
      <c r="O64" s="13"/>
      <c r="P64" s="155"/>
      <c r="Q64" s="155"/>
    </row>
    <row r="65" spans="1:16" ht="45.75" customHeight="1" x14ac:dyDescent="0.2">
      <c r="A65" s="215" t="str">
        <f>Übersetzungstabelle!B80</f>
        <v>Willach übernimmt keine Haftung für eventuelle Schäden jeglicher Art, die aus der Benutzung dieses Profil- und Glasmaßrechners entstehen könnten. (28.02.2017 - Rev. 2)</v>
      </c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</row>
    <row r="67" spans="1:16" x14ac:dyDescent="0.2">
      <c r="P67" s="16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="Ganze Zahl größer oder gleich 0" sqref="E26 E28 E30 E32 E34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!" sqref="E46 E44 E42 E33 E3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D6C40B-49A0-4586-9FD4-B54F8EA28CF0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9"/>
  <sheetViews>
    <sheetView showGridLines="0" zoomScale="70" zoomScaleNormal="70" workbookViewId="0">
      <selection activeCell="E41" sqref="E41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Übersetzungstabelle!B14</f>
        <v>Supra: Profil- und Glasmaßberechnung für zweibahnige Anlagen ohne Rahmenprofil mit 1 Griff pro Schiebetür und 
1 e-Secura-Schloss in der Mitte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194" t="str">
        <f>Übersetzungstabelle!B52</f>
        <v>Auto-Berechnung Glasmaße und Profillänge</v>
      </c>
      <c r="I37" s="195"/>
      <c r="J37" s="195"/>
      <c r="K37" s="195"/>
      <c r="L37" s="195"/>
      <c r="M37" s="196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Übersetzungstabelle!B75</f>
        <v>L = Lichte Weite
H = Systemhöhe (Einbauhöhe)
X = Länge Laufschuh-Profil (Flügel mit Gegenadapter)
Y =Länge Laufschuh-Profil (Flügel mit eigentl. e-Secura-Schloss)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</f>
        <v>1016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Übersetzungstabelle!B56</f>
        <v>Länge Laufschuh-Profil (Flügel mit Gegenadapter)</v>
      </c>
      <c r="K43" s="191"/>
      <c r="L43" s="63">
        <f>L39-65</f>
        <v>951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78"/>
      <c r="J44" s="190"/>
      <c r="K44" s="191"/>
      <c r="L44" s="63"/>
      <c r="M44" s="76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 t="s">
        <v>78</v>
      </c>
      <c r="J45" s="190" t="str">
        <f>Übersetzungstabelle!B57</f>
        <v>Länge Laufschuh-Profil (Flügel mit eigentl. e-Secura-Schloss)</v>
      </c>
      <c r="K45" s="191"/>
      <c r="L45" s="63">
        <f>L39-97</f>
        <v>919</v>
      </c>
      <c r="M45" s="29" t="s">
        <v>1</v>
      </c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80"/>
      <c r="J46" s="130"/>
      <c r="K46" s="130"/>
      <c r="L46" s="79"/>
      <c r="M46" s="29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78"/>
      <c r="J47" s="128" t="str">
        <f>Übersetzungstabelle!B58</f>
        <v>Anzahl benötigter Laufwerke pro Schiebeflügel</v>
      </c>
      <c r="K47" s="129"/>
      <c r="L47" s="63">
        <f>IF(K52&lt;=25,2,Übersetzungstabelle!B59)</f>
        <v>2</v>
      </c>
      <c r="M47" s="76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30</v>
      </c>
      <c r="D52" s="21"/>
      <c r="E52" s="21"/>
      <c r="F52" s="28"/>
      <c r="G52" s="30"/>
      <c r="H52" s="26"/>
      <c r="I52" s="216" t="str">
        <f>Übersetzungstabelle!B65</f>
        <v>Flügelgewicht Schiebeflügel (≤ 25 kg!)</v>
      </c>
      <c r="J52" s="217"/>
      <c r="K52" s="6">
        <f>L41/1000*L39/1000*(ROUNDDOWN(E43,0))*2.5</f>
        <v>14.752319999999999</v>
      </c>
      <c r="L52" s="37" t="s">
        <v>13</v>
      </c>
      <c r="M52" s="28" t="str">
        <f>IF(K52&lt;=25,Übersetzungstabelle!B62,Übersetzungstabelle!B63)</f>
        <v>Okay.</v>
      </c>
      <c r="N52" s="34"/>
      <c r="O52" s="26"/>
      <c r="P52" s="201" t="str">
        <f>Übersetzungstabelle!B78</f>
        <v>Das Flügelgewicht der Schiebeflügel darf 25 kg nicht überschreiten. 
Das Verhältnis von Höhe zu Breite der Schiebeflügel darf maximal 
2,5 : 1 betragen.
Die Mindestbreite der Schiebeflügel darf 350 mm nicht unterschreiten.
Die maximale Glashöhe der Schiebeflügel darf 1000 mm nicht überschreiten.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75</v>
      </c>
      <c r="D54" s="21"/>
      <c r="E54" s="21"/>
      <c r="F54" s="28"/>
      <c r="G54" s="30"/>
      <c r="H54" s="26"/>
      <c r="I54" s="202" t="str">
        <f>IF(M52=Übersetzungstabelle!$B$63,Übersetzungstabelle!B66,"")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11" t="s">
        <v>92</v>
      </c>
      <c r="D56" s="21"/>
      <c r="E56" s="21"/>
      <c r="F56" s="28"/>
      <c r="G56" s="30"/>
      <c r="H56" s="26"/>
      <c r="I56" s="216" t="str">
        <f>Übersetzungstabelle!B67</f>
        <v>Verhältnis von Höhe zu Breite der Schiebeflügel (≤ 2,5!)</v>
      </c>
      <c r="J56" s="217"/>
      <c r="K56" s="6">
        <f>L41/L39</f>
        <v>0.952755905511811</v>
      </c>
      <c r="L56" s="37"/>
      <c r="M56" s="28" t="str">
        <f>IF(K56&lt;=2.5,Übersetzungstabelle!B62,Übersetzungstabelle!B63)</f>
        <v>Okay.</v>
      </c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36"/>
      <c r="J57" s="36"/>
      <c r="K57" s="36"/>
      <c r="L57" s="35"/>
      <c r="M57" s="32"/>
      <c r="O57" s="26"/>
      <c r="P57" s="201"/>
    </row>
    <row r="58" spans="1:23" s="11" customFormat="1" ht="15.75" customHeight="1" x14ac:dyDescent="0.2">
      <c r="B58" s="26"/>
      <c r="C58" s="21" t="s">
        <v>77</v>
      </c>
      <c r="D58" s="21"/>
      <c r="E58" s="21"/>
      <c r="F58" s="28"/>
      <c r="G58" s="27"/>
      <c r="H58" s="26"/>
      <c r="I58" s="202" t="str">
        <f>IF(M56=Übersetzungstabelle!$B$63,Übersetzungstabelle!B68,"")</f>
        <v/>
      </c>
      <c r="J58" s="202"/>
      <c r="K58" s="202"/>
      <c r="L58" s="113"/>
      <c r="M58" s="114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16" t="str">
        <f>Übersetzungstabelle!B69</f>
        <v>Mindestbreite der Schiebeflügel (≥ 350 mm!)</v>
      </c>
      <c r="J60" s="217"/>
      <c r="K60" s="125">
        <f>L39</f>
        <v>1016</v>
      </c>
      <c r="L60" s="37" t="s">
        <v>1</v>
      </c>
      <c r="M60" s="28" t="str">
        <f>IF(K60&gt;=350,Übersetzungstabelle!B62,Übersetzungstabelle!B63)</f>
        <v>Okay.</v>
      </c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2" t="str">
        <f>IF(M60=Übersetzungstabelle!$B$63,Übersetzungstabelle!B70,"")</f>
        <v/>
      </c>
      <c r="J61" s="202"/>
      <c r="K61" s="202"/>
      <c r="L61" s="35"/>
      <c r="M61" s="32"/>
      <c r="O61" s="26"/>
      <c r="P61" s="201"/>
    </row>
    <row r="62" spans="1:23" s="11" customFormat="1" ht="3.2" customHeight="1" x14ac:dyDescent="0.2">
      <c r="B62" s="26"/>
      <c r="C62" s="21"/>
      <c r="D62" s="21"/>
      <c r="E62" s="21"/>
      <c r="F62" s="28"/>
      <c r="G62" s="30"/>
      <c r="H62" s="26"/>
      <c r="I62" s="21"/>
      <c r="J62" s="21"/>
      <c r="K62" s="21"/>
      <c r="L62" s="21"/>
      <c r="M62" s="28"/>
      <c r="O62" s="26"/>
      <c r="P62" s="201"/>
    </row>
    <row r="63" spans="1:23" s="11" customFormat="1" ht="15.75" customHeight="1" x14ac:dyDescent="0.2">
      <c r="B63" s="26"/>
      <c r="C63" s="21"/>
      <c r="D63" s="21"/>
      <c r="E63" s="21"/>
      <c r="F63" s="28"/>
      <c r="G63" s="27"/>
      <c r="H63" s="26"/>
      <c r="I63" s="216" t="str">
        <f>Übersetzungstabelle!B71</f>
        <v>Maximale Glashöhe der Schiebeflügel (≤ 1000 mm!)</v>
      </c>
      <c r="J63" s="217"/>
      <c r="K63" s="125">
        <f>L41</f>
        <v>968</v>
      </c>
      <c r="L63" s="37" t="s">
        <v>1</v>
      </c>
      <c r="M63" s="28" t="str">
        <f>IF(K63&lt;1000,Übersetzungstabelle!B62,Übersetzungstabelle!B63)</f>
        <v>Okay.</v>
      </c>
      <c r="N63" s="25"/>
      <c r="O63" s="24"/>
      <c r="P63" s="201"/>
    </row>
    <row r="64" spans="1:23" s="11" customFormat="1" ht="15.75" customHeight="1" x14ac:dyDescent="0.25">
      <c r="A64" s="21"/>
      <c r="B64" s="26"/>
      <c r="C64" s="21"/>
      <c r="D64" s="21"/>
      <c r="E64" s="21"/>
      <c r="F64" s="28"/>
      <c r="G64" s="23"/>
      <c r="H64" s="26"/>
      <c r="I64" s="202" t="str">
        <f>IF(M63=Übersetzungstabelle!$B$63,Übersetzungstabelle!B72,"")</f>
        <v/>
      </c>
      <c r="J64" s="202"/>
      <c r="K64" s="202"/>
      <c r="L64" s="27"/>
      <c r="M64" s="116"/>
      <c r="N64" s="21"/>
      <c r="O64" s="24"/>
      <c r="P64" s="201"/>
    </row>
    <row r="65" spans="1:17" s="11" customFormat="1" ht="8.25" customHeight="1" x14ac:dyDescent="0.25">
      <c r="A65" s="21"/>
      <c r="B65" s="22"/>
      <c r="C65" s="12"/>
      <c r="D65" s="12"/>
      <c r="E65" s="12"/>
      <c r="F65" s="19"/>
      <c r="G65" s="23"/>
      <c r="H65" s="22"/>
      <c r="I65" s="12"/>
      <c r="J65" s="12"/>
      <c r="K65" s="12"/>
      <c r="L65" s="12"/>
      <c r="M65" s="19"/>
      <c r="N65" s="21"/>
      <c r="O65" s="20"/>
      <c r="P65" s="19"/>
    </row>
    <row r="66" spans="1:17" s="11" customFormat="1" ht="31.5" customHeight="1" x14ac:dyDescent="0.2">
      <c r="A66" s="12"/>
      <c r="B66" s="12"/>
      <c r="C66" s="12"/>
      <c r="D66" s="18"/>
      <c r="E66" s="17"/>
      <c r="F66" s="16"/>
      <c r="G66" s="12"/>
      <c r="H66" s="12"/>
      <c r="I66" s="12"/>
      <c r="J66" s="15"/>
      <c r="K66" s="15"/>
      <c r="L66" s="14"/>
      <c r="M66" s="14"/>
      <c r="N66" s="14"/>
      <c r="O66" s="13"/>
      <c r="P66" s="12"/>
      <c r="Q66" s="12"/>
    </row>
    <row r="67" spans="1:17" ht="45.75" customHeight="1" x14ac:dyDescent="0.2">
      <c r="A67" s="187" t="str">
        <f>Übersetzungstabelle!B80</f>
        <v>Willach übernimmt keine Haftung für eventuelle Schäden jeglicher Art, die aus der Benutzung dieses Profil- und Glasmaßrechners entstehen könnten. (28.02.2017 - Rev. 2)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</row>
    <row r="69" spans="1:17" x14ac:dyDescent="0.2">
      <c r="P69" s="10"/>
    </row>
  </sheetData>
  <sheetProtection password="CF33" sheet="1" objects="1" scenarios="1" selectLockedCells="1"/>
  <mergeCells count="28">
    <mergeCell ref="A67:P67"/>
    <mergeCell ref="J43:K43"/>
    <mergeCell ref="J44:K44"/>
    <mergeCell ref="I64:K64"/>
    <mergeCell ref="P52:P64"/>
    <mergeCell ref="I52:J52"/>
    <mergeCell ref="I63:J63"/>
    <mergeCell ref="I61:K61"/>
    <mergeCell ref="B50:F50"/>
    <mergeCell ref="H50:M50"/>
    <mergeCell ref="I54:K54"/>
    <mergeCell ref="I56:J56"/>
    <mergeCell ref="I58:K58"/>
    <mergeCell ref="I60:J60"/>
    <mergeCell ref="P25:P34"/>
    <mergeCell ref="B37:F37"/>
    <mergeCell ref="H37:M37"/>
    <mergeCell ref="P38:P47"/>
    <mergeCell ref="J39:K39"/>
    <mergeCell ref="J41:K41"/>
    <mergeCell ref="J45:K45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" allowBlank="1" showErrorMessage="1" errorTitle="Unzulässige Eingabe!" error="Die Raumhöhe (Oberkante Profil) muss eine ganze Zahl sein!" sqref="E46 E44 E42 E33 E31">
      <formula1>0</formula1>
    </dataValidation>
    <dataValidation type="decimal" operator="lessThan" allowBlank="1" showInputMessage="1" showErrorMessage="1" error="Maximal zulässiges Flügelgewicht überschritten." sqref="L53 L57 L61">
      <formula1>60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OrEqual" allowBlank="1" showInputMessage="1" showErrorMessage="1" error="Ganze Zahl größer oder gleich 0" sqref="E26 E28 E30 E32 E34">
      <formula1>0</formula1>
    </dataValidation>
    <dataValidation operator="lessThan" allowBlank="1" showInputMessage="1" error="Maximal zulässiges Flügelgewicht überschritten." sqref="K52 K56 K60 K63"/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1CF4BED-85BD-44A2-A747-8921FBDBEA62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expression" priority="3" id="{72388D56-F461-4913-8801-83D817429F82}">
            <xm:f>$M$56=Übersetzungstabelle!$B$62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expression" priority="2" id="{6F53A31F-19A8-461E-9AE9-A4F76705596E}">
            <xm:f>$M$60=Übersetzungstabelle!$B$62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K60</xm:sqref>
        </x14:conditionalFormatting>
        <x14:conditionalFormatting xmlns:xm="http://schemas.microsoft.com/office/excel/2006/main">
          <x14:cfRule type="expression" priority="1" id="{15C68609-31EB-4BF5-9A61-2C4D70B40FC9}">
            <xm:f>$M$63=Übersetzungstabelle!$B$62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K63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41" sqref="E41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Übersetzungstabelle!B15</f>
        <v>Supra: Profil- und Glasmaßberechnung für zweibahnige Anlagen mit vertikalem Rahmenprofil mit je 2 Endplatten pro Schiebetür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L39-5</f>
        <v>1000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30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14.592600000000001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32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82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" allowBlank="1" showErrorMessage="1" errorTitle="Unzulässige Eingabe!" error="Die Raumhöhe (Oberkante Profil) muss eine ganze Zahl sein!" sqref="E46 E44 E42 E33 E31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OrEqual" allowBlank="1" showInputMessage="1" showErrorMessage="1" error="Ganze Zahl größer oder gleich 0" sqref="E26 E28 E30 E32 E34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3A629D-CF32-491C-9BF5-82CC6C12AF38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70" zoomScaleNormal="70" workbookViewId="0">
      <selection activeCell="E41" sqref="E41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80"/>
      <c r="B1" s="213" t="str">
        <f>Übersetzungstabelle!B16</f>
        <v>Supra: Profil- und Glasmaßberechnung für zweibahnige Anlagen mit vertikalem Rahmenprofil mit 1 Griff und 1 Endplatte pro Schiebetür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L39-35</f>
        <v>970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">
      <c r="B52" s="26"/>
      <c r="C52" s="21" t="s">
        <v>30</v>
      </c>
      <c r="D52" s="21"/>
      <c r="E52" s="21"/>
      <c r="F52" s="28"/>
      <c r="G52" s="30"/>
      <c r="H52" s="26"/>
      <c r="I52" s="132" t="str">
        <f>Übersetzungstabelle!B64</f>
        <v>Flügelgewicht Schiebeflügel (≤ 50 kg!)</v>
      </c>
      <c r="J52" s="133"/>
      <c r="K52" s="6">
        <f>L41/1000*L39/1000*(ROUNDDOWN(E43,0))*2.5</f>
        <v>14.592600000000001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73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82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="Ganze Zahl größer oder gleich 0" sqref="E26 E28 E30 E32 E34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!" sqref="E46 E44 E42 E33 E3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204CC0-DB91-49B9-873A-6FD8771DB343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67"/>
  <sheetViews>
    <sheetView showGridLines="0" zoomScale="60" zoomScaleNormal="60" workbookViewId="0">
      <selection activeCell="E39" sqref="E39"/>
    </sheetView>
  </sheetViews>
  <sheetFormatPr baseColWidth="10" defaultRowHeight="12.75" outlineLevelRow="1" x14ac:dyDescent="0.2"/>
  <cols>
    <col min="1" max="2" width="2.7109375" style="7" customWidth="1"/>
    <col min="3" max="3" width="11.7109375" style="7" customWidth="1"/>
    <col min="4" max="4" width="44.7109375" style="9" customWidth="1"/>
    <col min="5" max="5" width="11.7109375" style="8" customWidth="1"/>
    <col min="6" max="6" width="8.7109375" style="7" customWidth="1"/>
    <col min="7" max="8" width="2.7109375" style="7" customWidth="1"/>
    <col min="9" max="9" width="11.7109375" style="7" customWidth="1"/>
    <col min="10" max="10" width="50.7109375" style="7" customWidth="1"/>
    <col min="11" max="12" width="11.7109375" style="7" customWidth="1"/>
    <col min="13" max="13" width="8.7109375" style="7" customWidth="1"/>
    <col min="14" max="15" width="2.7109375" style="7" customWidth="1"/>
    <col min="16" max="16" width="55.7109375" style="7" customWidth="1"/>
    <col min="17" max="17" width="2.7109375" style="7" customWidth="1"/>
    <col min="18" max="16384" width="11.42578125" style="7"/>
  </cols>
  <sheetData>
    <row r="1" spans="1:17" ht="56.25" customHeight="1" x14ac:dyDescent="0.3">
      <c r="A1" s="104"/>
      <c r="B1" s="213" t="str">
        <f>Übersetzungstabelle!B17</f>
        <v>Supra: Profil- und Glasmaßberechnung für zweibahnige Anlagen mit vertikalem Rahmenprofil mit 1 Griff pro Schiebetür und 1 Secura-Dreh-Druckzylinder-Laufschuhschloss in der Mitte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103"/>
      <c r="O1" s="103"/>
      <c r="P1" s="206"/>
      <c r="Q1" s="206"/>
    </row>
    <row r="2" spans="1:17" ht="10.5" customHeight="1" x14ac:dyDescent="0.3">
      <c r="A2" s="102"/>
      <c r="B2" s="102"/>
      <c r="C2" s="102"/>
      <c r="D2" s="102"/>
      <c r="E2" s="102"/>
      <c r="F2" s="101"/>
      <c r="G2" s="100"/>
      <c r="H2" s="100"/>
      <c r="I2" s="126"/>
      <c r="J2" s="126"/>
      <c r="K2" s="126"/>
      <c r="L2" s="126"/>
      <c r="M2" s="126"/>
      <c r="N2" s="126"/>
      <c r="O2" s="126"/>
      <c r="P2" s="207"/>
      <c r="Q2" s="207"/>
    </row>
    <row r="3" spans="1:17" s="98" customFormat="1" ht="18" customHeight="1" x14ac:dyDescent="0.25">
      <c r="A3" s="99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99"/>
      <c r="N3" s="99"/>
      <c r="O3" s="99"/>
      <c r="P3" s="204"/>
      <c r="Q3" s="99"/>
    </row>
    <row r="4" spans="1:17" ht="12.75" customHeight="1" x14ac:dyDescent="0.25">
      <c r="A4" s="97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97"/>
      <c r="N4" s="97"/>
      <c r="O4" s="97"/>
      <c r="P4" s="205"/>
      <c r="Q4" s="97"/>
    </row>
    <row r="5" spans="1:17" ht="12.75" customHeight="1" x14ac:dyDescent="0.25">
      <c r="A5" s="97"/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05"/>
      <c r="M5" s="97"/>
      <c r="N5" s="97"/>
      <c r="O5" s="97"/>
      <c r="P5" s="205"/>
      <c r="Q5" s="97"/>
    </row>
    <row r="6" spans="1:17" ht="12.75" customHeight="1" x14ac:dyDescent="0.25">
      <c r="A6" s="97"/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97"/>
      <c r="N6" s="97"/>
      <c r="O6" s="97"/>
      <c r="P6" s="205"/>
      <c r="Q6" s="97"/>
    </row>
    <row r="7" spans="1:17" ht="12.75" customHeight="1" x14ac:dyDescent="0.25">
      <c r="A7" s="97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97"/>
      <c r="N7" s="97"/>
      <c r="O7" s="97"/>
      <c r="P7" s="205"/>
      <c r="Q7" s="97"/>
    </row>
    <row r="8" spans="1:17" ht="12.75" customHeight="1" x14ac:dyDescent="0.25">
      <c r="A8" s="97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97"/>
      <c r="N8" s="97"/>
      <c r="O8" s="97"/>
      <c r="P8" s="205"/>
      <c r="Q8" s="97"/>
    </row>
    <row r="9" spans="1:17" ht="12.75" customHeight="1" x14ac:dyDescent="0.25">
      <c r="A9" s="97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97"/>
      <c r="N9" s="97"/>
      <c r="O9" s="97"/>
      <c r="P9" s="205"/>
      <c r="Q9" s="97"/>
    </row>
    <row r="10" spans="1:17" ht="12.75" customHeight="1" x14ac:dyDescent="0.25">
      <c r="A10" s="97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97"/>
      <c r="N10" s="97"/>
      <c r="O10" s="97"/>
      <c r="P10" s="205"/>
      <c r="Q10" s="97"/>
    </row>
    <row r="11" spans="1:17" ht="12.75" customHeight="1" x14ac:dyDescent="0.25">
      <c r="A11" s="97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97"/>
      <c r="N11" s="97"/>
      <c r="O11" s="97"/>
      <c r="P11" s="205"/>
      <c r="Q11" s="97"/>
    </row>
    <row r="12" spans="1:17" ht="12.75" customHeight="1" x14ac:dyDescent="0.25">
      <c r="A12" s="97"/>
      <c r="B12" s="205"/>
      <c r="C12" s="205"/>
      <c r="D12" s="205"/>
      <c r="E12" s="205"/>
      <c r="F12" s="205"/>
      <c r="G12" s="205"/>
      <c r="H12" s="205"/>
      <c r="I12" s="205"/>
      <c r="J12" s="205"/>
      <c r="K12" s="205"/>
      <c r="L12" s="205"/>
      <c r="M12" s="97"/>
      <c r="N12" s="97"/>
      <c r="O12" s="97"/>
      <c r="P12" s="205"/>
      <c r="Q12" s="97"/>
    </row>
    <row r="13" spans="1:17" ht="12.75" customHeight="1" x14ac:dyDescent="0.25">
      <c r="A13" s="97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97"/>
      <c r="N13" s="97"/>
      <c r="O13" s="97"/>
      <c r="P13" s="205"/>
      <c r="Q13" s="97"/>
    </row>
    <row r="14" spans="1:17" ht="12.75" customHeight="1" x14ac:dyDescent="0.25">
      <c r="A14" s="97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97"/>
      <c r="N14" s="97"/>
      <c r="O14" s="97"/>
      <c r="P14" s="205"/>
      <c r="Q14" s="97"/>
    </row>
    <row r="15" spans="1:17" ht="12.75" customHeight="1" x14ac:dyDescent="0.25">
      <c r="A15" s="97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97"/>
      <c r="N15" s="97"/>
      <c r="O15" s="97"/>
      <c r="P15" s="205"/>
      <c r="Q15" s="97"/>
    </row>
    <row r="16" spans="1:17" ht="12.75" customHeight="1" x14ac:dyDescent="0.25">
      <c r="A16" s="97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97"/>
      <c r="N16" s="97"/>
      <c r="O16" s="97"/>
      <c r="P16" s="205"/>
      <c r="Q16" s="97"/>
    </row>
    <row r="17" spans="1:23" ht="12.75" customHeight="1" x14ac:dyDescent="0.25">
      <c r="A17" s="97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97"/>
      <c r="N17" s="97"/>
      <c r="O17" s="97"/>
      <c r="P17" s="205"/>
      <c r="Q17" s="97"/>
    </row>
    <row r="18" spans="1:23" ht="12.75" customHeight="1" x14ac:dyDescent="0.25">
      <c r="A18" s="97"/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97"/>
      <c r="N18" s="97"/>
      <c r="O18" s="97"/>
      <c r="P18" s="205"/>
      <c r="Q18" s="97"/>
    </row>
    <row r="19" spans="1:23" ht="12.75" customHeight="1" x14ac:dyDescent="0.25">
      <c r="A19" s="97"/>
      <c r="B19" s="205"/>
      <c r="C19" s="205"/>
      <c r="D19" s="205"/>
      <c r="E19" s="205"/>
      <c r="F19" s="205"/>
      <c r="G19" s="205"/>
      <c r="H19" s="205"/>
      <c r="I19" s="205"/>
      <c r="J19" s="205"/>
      <c r="K19" s="205"/>
      <c r="L19" s="205"/>
      <c r="M19" s="97"/>
      <c r="N19" s="97"/>
      <c r="O19" s="97"/>
      <c r="P19" s="205"/>
      <c r="Q19" s="97"/>
    </row>
    <row r="20" spans="1:23" ht="12.75" customHeight="1" x14ac:dyDescent="0.25">
      <c r="A20" s="97"/>
      <c r="B20" s="205"/>
      <c r="C20" s="205"/>
      <c r="D20" s="205"/>
      <c r="E20" s="205"/>
      <c r="F20" s="205"/>
      <c r="G20" s="205"/>
      <c r="H20" s="205"/>
      <c r="I20" s="205"/>
      <c r="J20" s="205"/>
      <c r="K20" s="205"/>
      <c r="L20" s="205"/>
      <c r="M20" s="97"/>
      <c r="N20" s="97"/>
      <c r="O20" s="97"/>
      <c r="P20" s="205"/>
      <c r="Q20" s="97"/>
    </row>
    <row r="21" spans="1:23" ht="12.75" customHeight="1" x14ac:dyDescent="0.25">
      <c r="A21" s="97"/>
      <c r="B21" s="205"/>
      <c r="C21" s="205"/>
      <c r="D21" s="205"/>
      <c r="E21" s="205"/>
      <c r="F21" s="205"/>
      <c r="G21" s="205"/>
      <c r="H21" s="205"/>
      <c r="I21" s="205"/>
      <c r="J21" s="205"/>
      <c r="K21" s="205"/>
      <c r="L21" s="205"/>
      <c r="M21" s="97"/>
      <c r="N21" s="97"/>
      <c r="O21" s="97"/>
      <c r="P21" s="205"/>
      <c r="Q21" s="97"/>
    </row>
    <row r="22" spans="1:23" ht="12.75" customHeight="1" x14ac:dyDescent="0.25">
      <c r="A22" s="97"/>
      <c r="B22" s="205"/>
      <c r="C22" s="205"/>
      <c r="D22" s="205"/>
      <c r="E22" s="205"/>
      <c r="F22" s="205"/>
      <c r="G22" s="205"/>
      <c r="H22" s="205"/>
      <c r="I22" s="205"/>
      <c r="J22" s="205"/>
      <c r="K22" s="205"/>
      <c r="L22" s="205"/>
      <c r="M22" s="97"/>
      <c r="N22" s="97"/>
      <c r="O22" s="97"/>
      <c r="P22" s="205"/>
      <c r="Q22" s="97"/>
    </row>
    <row r="23" spans="1:23" ht="12.75" customHeight="1" x14ac:dyDescent="0.25">
      <c r="A23" s="97"/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97"/>
      <c r="N23" s="97"/>
      <c r="O23" s="97"/>
      <c r="P23" s="205"/>
      <c r="Q23" s="97"/>
    </row>
    <row r="24" spans="1:23" s="60" customFormat="1" ht="15.75" hidden="1" customHeight="1" outlineLevel="1" x14ac:dyDescent="0.25">
      <c r="B24" s="208" t="s">
        <v>29</v>
      </c>
      <c r="C24" s="209"/>
      <c r="D24" s="209"/>
      <c r="E24" s="209"/>
      <c r="F24" s="210"/>
      <c r="G24" s="127"/>
      <c r="H24" s="211"/>
      <c r="I24" s="211"/>
      <c r="J24" s="211"/>
      <c r="K24" s="211"/>
      <c r="L24" s="211"/>
      <c r="M24" s="211"/>
      <c r="N24" s="61"/>
      <c r="O24" s="61"/>
      <c r="P24" s="61"/>
      <c r="Q24" s="61"/>
      <c r="R24" s="61"/>
      <c r="S24" s="61"/>
      <c r="T24" s="61"/>
      <c r="U24" s="61"/>
      <c r="V24" s="61"/>
      <c r="W24" s="61"/>
    </row>
    <row r="25" spans="1:23" s="60" customFormat="1" ht="8.25" hidden="1" customHeight="1" outlineLevel="1" x14ac:dyDescent="0.25">
      <c r="B25" s="64"/>
      <c r="C25" s="72"/>
      <c r="D25" s="71"/>
      <c r="E25" s="70"/>
      <c r="F25" s="66"/>
      <c r="G25" s="55"/>
      <c r="H25" s="72"/>
      <c r="I25" s="80"/>
      <c r="J25" s="92"/>
      <c r="K25" s="92"/>
      <c r="L25" s="70"/>
      <c r="M25" s="91"/>
      <c r="N25" s="61"/>
      <c r="O25" s="127"/>
      <c r="P25" s="212"/>
      <c r="Q25" s="61"/>
      <c r="R25" s="61"/>
      <c r="S25" s="61"/>
      <c r="T25" s="61"/>
      <c r="U25" s="61"/>
      <c r="V25" s="61"/>
      <c r="W25" s="61"/>
    </row>
    <row r="26" spans="1:23" s="60" customFormat="1" ht="15.75" hidden="1" customHeight="1" outlineLevel="1" x14ac:dyDescent="0.25">
      <c r="B26" s="64"/>
      <c r="C26" s="78" t="s">
        <v>28</v>
      </c>
      <c r="D26" s="81" t="s">
        <v>27</v>
      </c>
      <c r="E26" s="134">
        <v>69</v>
      </c>
      <c r="F26" s="66" t="s">
        <v>1</v>
      </c>
      <c r="G26" s="65"/>
      <c r="H26" s="72"/>
      <c r="I26" s="80"/>
      <c r="J26" s="130"/>
      <c r="K26" s="130"/>
      <c r="L26" s="79"/>
      <c r="M26" s="94"/>
      <c r="N26" s="61"/>
      <c r="O26" s="55"/>
      <c r="P26" s="212"/>
      <c r="Q26" s="61"/>
      <c r="R26" s="61"/>
      <c r="S26" s="61"/>
      <c r="T26" s="61"/>
      <c r="U26" s="61"/>
      <c r="V26" s="61"/>
      <c r="W26" s="61"/>
    </row>
    <row r="27" spans="1:23" s="60" customFormat="1" ht="3.2" hidden="1" customHeight="1" outlineLevel="1" x14ac:dyDescent="0.25">
      <c r="B27" s="64"/>
      <c r="C27" s="80"/>
      <c r="D27" s="72"/>
      <c r="E27" s="82"/>
      <c r="F27" s="66"/>
      <c r="G27" s="55"/>
      <c r="H27" s="72"/>
      <c r="I27" s="80"/>
      <c r="J27" s="130"/>
      <c r="K27" s="130"/>
      <c r="L27" s="79"/>
      <c r="M27" s="31"/>
      <c r="N27" s="61"/>
      <c r="O27" s="65"/>
      <c r="P27" s="212"/>
      <c r="Q27" s="61"/>
      <c r="R27" s="61"/>
      <c r="S27" s="61"/>
      <c r="T27" s="61"/>
      <c r="U27" s="61"/>
      <c r="V27" s="61"/>
      <c r="W27" s="61"/>
    </row>
    <row r="28" spans="1:23" s="60" customFormat="1" ht="15.75" hidden="1" outlineLevel="1" x14ac:dyDescent="0.25">
      <c r="B28" s="64"/>
      <c r="C28" s="78" t="s">
        <v>26</v>
      </c>
      <c r="D28" s="81" t="s">
        <v>25</v>
      </c>
      <c r="E28" s="134">
        <v>35</v>
      </c>
      <c r="F28" s="66" t="s">
        <v>1</v>
      </c>
      <c r="G28" s="65"/>
      <c r="H28" s="72"/>
      <c r="I28" s="80"/>
      <c r="J28" s="95"/>
      <c r="K28" s="95"/>
      <c r="L28" s="79"/>
      <c r="M28" s="94"/>
      <c r="N28" s="61"/>
      <c r="O28" s="93"/>
      <c r="P28" s="212"/>
      <c r="Q28" s="61"/>
      <c r="R28" s="61"/>
      <c r="S28" s="61"/>
      <c r="T28" s="61"/>
      <c r="U28" s="61"/>
      <c r="V28" s="61"/>
      <c r="W28" s="61"/>
    </row>
    <row r="29" spans="1:23" s="60" customFormat="1" ht="3.2" hidden="1" customHeight="1" outlineLevel="1" x14ac:dyDescent="0.25">
      <c r="B29" s="64"/>
      <c r="C29" s="127"/>
      <c r="D29" s="55"/>
      <c r="E29" s="106"/>
      <c r="F29" s="66"/>
      <c r="G29" s="65"/>
      <c r="H29" s="72"/>
      <c r="I29" s="80"/>
      <c r="J29" s="95"/>
      <c r="K29" s="95"/>
      <c r="L29" s="79"/>
      <c r="M29" s="94"/>
      <c r="N29" s="61"/>
      <c r="O29" s="93"/>
      <c r="P29" s="212"/>
      <c r="Q29" s="61"/>
      <c r="R29" s="61"/>
      <c r="S29" s="61"/>
      <c r="T29" s="61"/>
      <c r="U29" s="61"/>
      <c r="V29" s="61"/>
      <c r="W29" s="61"/>
    </row>
    <row r="30" spans="1:23" s="60" customFormat="1" ht="15.75" hidden="1" outlineLevel="1" x14ac:dyDescent="0.25">
      <c r="B30" s="64"/>
      <c r="C30" s="78" t="s">
        <v>24</v>
      </c>
      <c r="D30" s="81" t="s">
        <v>23</v>
      </c>
      <c r="E30" s="134">
        <v>35</v>
      </c>
      <c r="F30" s="66" t="s">
        <v>1</v>
      </c>
      <c r="G30" s="65"/>
      <c r="H30" s="72"/>
      <c r="I30" s="80"/>
      <c r="J30" s="130"/>
      <c r="K30" s="130"/>
      <c r="L30" s="79"/>
      <c r="M30" s="94"/>
      <c r="N30" s="61"/>
      <c r="O30" s="93"/>
      <c r="P30" s="212"/>
      <c r="Q30" s="61"/>
      <c r="R30" s="61"/>
      <c r="S30" s="61"/>
      <c r="T30" s="61"/>
      <c r="U30" s="61"/>
      <c r="V30" s="61"/>
      <c r="W30" s="61"/>
    </row>
    <row r="31" spans="1:23" s="60" customFormat="1" ht="3.2" hidden="1" customHeight="1" outlineLevel="1" x14ac:dyDescent="0.25">
      <c r="B31" s="64"/>
      <c r="C31" s="59"/>
      <c r="D31" s="74"/>
      <c r="E31" s="73"/>
      <c r="F31" s="29"/>
      <c r="G31" s="65"/>
      <c r="H31" s="72"/>
      <c r="I31" s="80"/>
      <c r="J31" s="130"/>
      <c r="K31" s="130"/>
      <c r="L31" s="79"/>
      <c r="M31" s="31"/>
      <c r="N31" s="61"/>
      <c r="O31" s="65"/>
      <c r="P31" s="212"/>
      <c r="Q31" s="61"/>
      <c r="R31" s="61"/>
      <c r="S31" s="61"/>
      <c r="T31" s="61"/>
      <c r="U31" s="61"/>
      <c r="V31" s="61"/>
      <c r="W31" s="61"/>
    </row>
    <row r="32" spans="1:23" s="60" customFormat="1" ht="15.75" hidden="1" outlineLevel="1" x14ac:dyDescent="0.25">
      <c r="B32" s="64"/>
      <c r="C32" s="78" t="s">
        <v>22</v>
      </c>
      <c r="D32" s="67" t="s">
        <v>21</v>
      </c>
      <c r="E32" s="134">
        <v>3</v>
      </c>
      <c r="F32" s="66" t="s">
        <v>1</v>
      </c>
      <c r="G32" s="65"/>
      <c r="H32" s="72"/>
      <c r="I32" s="80"/>
      <c r="J32" s="95"/>
      <c r="K32" s="95"/>
      <c r="L32" s="79"/>
      <c r="M32" s="94"/>
      <c r="N32" s="61"/>
      <c r="O32" s="93"/>
      <c r="P32" s="212"/>
      <c r="Q32" s="61"/>
      <c r="R32" s="61"/>
      <c r="S32" s="61"/>
      <c r="T32" s="61"/>
      <c r="U32" s="61"/>
      <c r="V32" s="61"/>
      <c r="W32" s="61"/>
    </row>
    <row r="33" spans="1:23" s="60" customFormat="1" ht="3.2" hidden="1" customHeight="1" outlineLevel="1" x14ac:dyDescent="0.25">
      <c r="B33" s="64"/>
      <c r="C33" s="59"/>
      <c r="D33" s="74"/>
      <c r="E33" s="73"/>
      <c r="F33" s="29"/>
      <c r="G33" s="65"/>
      <c r="H33" s="72"/>
      <c r="I33" s="80"/>
      <c r="J33" s="130"/>
      <c r="K33" s="130"/>
      <c r="L33" s="79"/>
      <c r="M33" s="31"/>
      <c r="N33" s="61"/>
      <c r="O33" s="65"/>
      <c r="P33" s="212"/>
      <c r="Q33" s="61"/>
      <c r="R33" s="61"/>
      <c r="S33" s="61"/>
      <c r="T33" s="61"/>
      <c r="U33" s="61"/>
      <c r="V33" s="61"/>
      <c r="W33" s="61"/>
    </row>
    <row r="34" spans="1:23" s="60" customFormat="1" ht="15.75" hidden="1" outlineLevel="1" x14ac:dyDescent="0.25">
      <c r="B34" s="64"/>
      <c r="C34" s="78" t="s">
        <v>20</v>
      </c>
      <c r="D34" s="67" t="s">
        <v>19</v>
      </c>
      <c r="E34" s="134">
        <v>3</v>
      </c>
      <c r="F34" s="66" t="s">
        <v>1</v>
      </c>
      <c r="G34" s="65"/>
      <c r="H34" s="72"/>
      <c r="I34" s="72"/>
      <c r="J34" s="72"/>
      <c r="K34" s="72"/>
      <c r="L34" s="72"/>
      <c r="M34" s="72"/>
      <c r="N34" s="61"/>
      <c r="O34" s="93"/>
      <c r="P34" s="212"/>
      <c r="Q34" s="61"/>
      <c r="R34" s="61"/>
      <c r="S34" s="61"/>
      <c r="T34" s="61"/>
      <c r="U34" s="61"/>
      <c r="V34" s="61"/>
      <c r="W34" s="61"/>
    </row>
    <row r="35" spans="1:23" s="11" customFormat="1" ht="8.25" hidden="1" customHeight="1" outlineLevel="1" x14ac:dyDescent="0.2">
      <c r="B35" s="54"/>
      <c r="C35" s="59"/>
      <c r="D35" s="58"/>
      <c r="E35" s="57"/>
      <c r="F35" s="56"/>
      <c r="G35" s="55"/>
      <c r="H35" s="72"/>
      <c r="I35" s="72"/>
      <c r="J35" s="72"/>
      <c r="K35" s="72"/>
      <c r="L35" s="72"/>
      <c r="M35" s="72"/>
      <c r="N35" s="34"/>
      <c r="O35" s="34"/>
      <c r="P35" s="34"/>
      <c r="Q35" s="34"/>
      <c r="R35" s="34"/>
      <c r="S35" s="34"/>
      <c r="T35" s="34"/>
      <c r="U35" s="34"/>
      <c r="V35" s="34"/>
      <c r="W35" s="34"/>
    </row>
    <row r="36" spans="1:23" s="11" customFormat="1" ht="8.25" customHeight="1" collapsed="1" x14ac:dyDescent="0.2">
      <c r="A36" s="21"/>
      <c r="B36" s="72"/>
      <c r="C36" s="80"/>
      <c r="D36" s="92"/>
      <c r="E36" s="70"/>
      <c r="F36" s="91"/>
      <c r="G36" s="55"/>
      <c r="H36" s="72"/>
      <c r="I36" s="72"/>
      <c r="J36" s="72"/>
      <c r="K36" s="72"/>
      <c r="L36" s="72"/>
      <c r="M36" s="72"/>
      <c r="N36" s="34"/>
      <c r="O36" s="34"/>
      <c r="P36" s="34"/>
      <c r="Q36" s="34"/>
      <c r="R36" s="34"/>
      <c r="S36" s="34"/>
      <c r="T36" s="34"/>
      <c r="U36" s="34"/>
      <c r="V36" s="34"/>
      <c r="W36" s="34"/>
    </row>
    <row r="37" spans="1:23" s="60" customFormat="1" ht="15.75" customHeight="1" x14ac:dyDescent="0.25">
      <c r="B37" s="208" t="str">
        <f>Übersetzungstabelle!B45</f>
        <v>Benutzer-Eingabe</v>
      </c>
      <c r="C37" s="209"/>
      <c r="D37" s="209"/>
      <c r="E37" s="209"/>
      <c r="F37" s="210"/>
      <c r="G37" s="127"/>
      <c r="H37" s="208" t="str">
        <f>Übersetzungstabelle!B52</f>
        <v>Auto-Berechnung Glasmaße und Profillänge</v>
      </c>
      <c r="I37" s="209"/>
      <c r="J37" s="209"/>
      <c r="K37" s="209"/>
      <c r="L37" s="209"/>
      <c r="M37" s="210"/>
      <c r="N37" s="61"/>
      <c r="O37" s="90"/>
      <c r="P37" s="89" t="str">
        <f>Übersetzungstabelle!B73</f>
        <v>Legende</v>
      </c>
      <c r="Q37" s="61"/>
      <c r="R37" s="61"/>
      <c r="S37" s="61"/>
      <c r="T37" s="61"/>
      <c r="U37" s="61"/>
      <c r="V37" s="61"/>
      <c r="W37" s="61"/>
    </row>
    <row r="38" spans="1:23" s="60" customFormat="1" ht="8.25" customHeight="1" x14ac:dyDescent="0.25">
      <c r="B38" s="88"/>
      <c r="C38" s="107"/>
      <c r="D38" s="108"/>
      <c r="E38" s="85"/>
      <c r="F38" s="84"/>
      <c r="G38" s="55"/>
      <c r="H38" s="88"/>
      <c r="I38" s="87"/>
      <c r="J38" s="86"/>
      <c r="K38" s="86"/>
      <c r="L38" s="85"/>
      <c r="M38" s="84"/>
      <c r="N38" s="61"/>
      <c r="O38" s="83"/>
      <c r="P38" s="193" t="str">
        <f>Übersetzungstabelle!B74</f>
        <v>L = Lichte Weite
H = Systemhöhe (Einbauhöhe)
X = Länge Laufschuh-Profil
U = Überlappung Schiebeflügel
b = Glasbreite Schiebeflügel
Z = Glashöhe Schiebeflügel</v>
      </c>
      <c r="Q38" s="61"/>
      <c r="R38" s="61"/>
      <c r="S38" s="61"/>
      <c r="T38" s="61"/>
      <c r="U38" s="61"/>
      <c r="V38" s="61"/>
      <c r="W38" s="61"/>
    </row>
    <row r="39" spans="1:23" s="60" customFormat="1" ht="15.75" customHeight="1" x14ac:dyDescent="0.25">
      <c r="B39" s="64"/>
      <c r="C39" s="78" t="s">
        <v>2</v>
      </c>
      <c r="D39" s="81" t="str">
        <f>Übersetzungstabelle!B47</f>
        <v>Lichte Weite</v>
      </c>
      <c r="E39" s="77">
        <v>2000</v>
      </c>
      <c r="F39" s="66" t="s">
        <v>1</v>
      </c>
      <c r="G39" s="65"/>
      <c r="H39" s="64"/>
      <c r="I39" s="78" t="s">
        <v>3</v>
      </c>
      <c r="J39" s="188" t="str">
        <f>Übersetzungstabelle!B53</f>
        <v>Glasbreite Schiebeflügel</v>
      </c>
      <c r="K39" s="189"/>
      <c r="L39" s="63">
        <f>E39/2+E47/2-11</f>
        <v>1005</v>
      </c>
      <c r="M39" s="29" t="s">
        <v>1</v>
      </c>
      <c r="N39" s="61"/>
      <c r="O39" s="62"/>
      <c r="P39" s="193"/>
      <c r="Q39" s="61"/>
      <c r="R39" s="61"/>
      <c r="S39" s="61"/>
      <c r="T39" s="61"/>
      <c r="U39" s="61"/>
      <c r="V39" s="61"/>
      <c r="W39" s="61"/>
    </row>
    <row r="40" spans="1:23" s="60" customFormat="1" ht="5.25" customHeight="1" x14ac:dyDescent="0.25">
      <c r="B40" s="64"/>
      <c r="C40" s="80"/>
      <c r="D40" s="72"/>
      <c r="E40" s="82"/>
      <c r="F40" s="66"/>
      <c r="G40" s="55"/>
      <c r="H40" s="64"/>
      <c r="I40" s="80"/>
      <c r="J40" s="130"/>
      <c r="K40" s="130"/>
      <c r="L40" s="79"/>
      <c r="M40" s="29"/>
      <c r="N40" s="61"/>
      <c r="O40" s="69"/>
      <c r="P40" s="193"/>
      <c r="Q40" s="61"/>
      <c r="R40" s="61"/>
      <c r="S40" s="61"/>
      <c r="T40" s="61"/>
      <c r="U40" s="61"/>
      <c r="V40" s="61"/>
      <c r="W40" s="61"/>
    </row>
    <row r="41" spans="1:23" s="60" customFormat="1" ht="15.75" x14ac:dyDescent="0.25">
      <c r="B41" s="64"/>
      <c r="C41" s="78" t="s">
        <v>12</v>
      </c>
      <c r="D41" s="81" t="str">
        <f>Übersetzungstabelle!B46</f>
        <v>Systemhöhe</v>
      </c>
      <c r="E41" s="77">
        <v>1000</v>
      </c>
      <c r="F41" s="66" t="s">
        <v>1</v>
      </c>
      <c r="G41" s="65"/>
      <c r="H41" s="64"/>
      <c r="I41" s="78" t="s">
        <v>15</v>
      </c>
      <c r="J41" s="188" t="str">
        <f>Übersetzungstabelle!B54</f>
        <v>Glashöhe Schiebeflügel</v>
      </c>
      <c r="K41" s="189"/>
      <c r="L41" s="63">
        <f>E41-32</f>
        <v>968</v>
      </c>
      <c r="M41" s="29" t="s">
        <v>1</v>
      </c>
      <c r="N41" s="61"/>
      <c r="O41" s="75"/>
      <c r="P41" s="193"/>
      <c r="Q41" s="61"/>
      <c r="R41" s="61"/>
      <c r="S41" s="61"/>
      <c r="T41" s="61"/>
      <c r="U41" s="61"/>
      <c r="V41" s="61"/>
      <c r="W41" s="61"/>
    </row>
    <row r="42" spans="1:23" s="60" customFormat="1" ht="3.2" customHeight="1" x14ac:dyDescent="0.25">
      <c r="B42" s="64"/>
      <c r="C42" s="59"/>
      <c r="D42" s="74"/>
      <c r="E42" s="73"/>
      <c r="F42" s="29"/>
      <c r="G42" s="65"/>
      <c r="H42" s="64"/>
      <c r="I42" s="80"/>
      <c r="J42" s="130"/>
      <c r="K42" s="130"/>
      <c r="L42" s="79"/>
      <c r="M42" s="29"/>
      <c r="N42" s="61"/>
      <c r="O42" s="69"/>
      <c r="P42" s="193"/>
      <c r="Q42" s="61"/>
      <c r="R42" s="61"/>
      <c r="S42" s="61"/>
      <c r="T42" s="61"/>
      <c r="U42" s="61"/>
      <c r="V42" s="61"/>
      <c r="W42" s="61"/>
    </row>
    <row r="43" spans="1:23" s="60" customFormat="1" ht="15.75" x14ac:dyDescent="0.25">
      <c r="B43" s="64"/>
      <c r="C43" s="68"/>
      <c r="D43" s="67" t="str">
        <f>Übersetzungstabelle!B48</f>
        <v>Glasstärke Schiebeflügel</v>
      </c>
      <c r="E43" s="77">
        <v>6</v>
      </c>
      <c r="F43" s="66" t="s">
        <v>1</v>
      </c>
      <c r="G43" s="65"/>
      <c r="H43" s="64"/>
      <c r="I43" s="78" t="s">
        <v>31</v>
      </c>
      <c r="J43" s="190" t="str">
        <f>Übersetzungstabelle!B55</f>
        <v>Länge Laufschuh-Profil</v>
      </c>
      <c r="K43" s="191"/>
      <c r="L43" s="63">
        <f>L39-65</f>
        <v>940</v>
      </c>
      <c r="M43" s="29" t="s">
        <v>1</v>
      </c>
      <c r="N43" s="61"/>
      <c r="O43" s="75"/>
      <c r="P43" s="193"/>
      <c r="Q43" s="61"/>
      <c r="R43" s="61"/>
      <c r="S43" s="61"/>
      <c r="T43" s="61"/>
      <c r="U43" s="61"/>
      <c r="V43" s="61"/>
      <c r="W43" s="61"/>
    </row>
    <row r="44" spans="1:23" s="60" customFormat="1" ht="3.2" customHeight="1" x14ac:dyDescent="0.25">
      <c r="B44" s="64"/>
      <c r="C44" s="80"/>
      <c r="D44" s="93"/>
      <c r="E44" s="106"/>
      <c r="F44" s="29"/>
      <c r="G44" s="65"/>
      <c r="H44" s="64"/>
      <c r="I44" s="80"/>
      <c r="J44" s="130"/>
      <c r="K44" s="130"/>
      <c r="L44" s="79"/>
      <c r="M44" s="29"/>
      <c r="N44" s="61"/>
      <c r="O44" s="69"/>
      <c r="P44" s="193"/>
      <c r="Q44" s="61"/>
      <c r="R44" s="61"/>
      <c r="S44" s="61"/>
      <c r="T44" s="61"/>
      <c r="U44" s="61"/>
      <c r="V44" s="61"/>
      <c r="W44" s="61"/>
    </row>
    <row r="45" spans="1:23" s="60" customFormat="1" ht="15.75" x14ac:dyDescent="0.25">
      <c r="B45" s="64"/>
      <c r="C45" s="122" t="str">
        <f>Übersetzungstabelle!B49</f>
        <v>Info:</v>
      </c>
      <c r="D45" s="72"/>
      <c r="E45" s="72"/>
      <c r="F45" s="76"/>
      <c r="G45" s="65"/>
      <c r="H45" s="64"/>
      <c r="I45" s="78"/>
      <c r="J45" s="190" t="str">
        <f>Übersetzungstabelle!B58</f>
        <v>Anzahl benötigter Laufwerke pro Schiebeflügel</v>
      </c>
      <c r="K45" s="191"/>
      <c r="L45" s="63">
        <f>IF(K52&lt;=25,2,IF(K52&lt;=50,4,Übersetzungstabelle!B59))</f>
        <v>2</v>
      </c>
      <c r="M45" s="76"/>
      <c r="N45" s="61"/>
      <c r="O45" s="75"/>
      <c r="P45" s="193"/>
      <c r="Q45" s="61"/>
      <c r="R45" s="61"/>
      <c r="S45" s="61"/>
      <c r="T45" s="61"/>
      <c r="U45" s="61"/>
      <c r="V45" s="61"/>
      <c r="W45" s="61"/>
    </row>
    <row r="46" spans="1:23" s="60" customFormat="1" ht="3.2" customHeight="1" x14ac:dyDescent="0.25">
      <c r="B46" s="64"/>
      <c r="C46" s="80"/>
      <c r="D46" s="93"/>
      <c r="E46" s="106"/>
      <c r="F46" s="29"/>
      <c r="G46" s="65"/>
      <c r="H46" s="64"/>
      <c r="I46" s="72"/>
      <c r="J46" s="71"/>
      <c r="K46" s="71"/>
      <c r="L46" s="70"/>
      <c r="M46" s="66"/>
      <c r="N46" s="61"/>
      <c r="O46" s="69"/>
      <c r="P46" s="193"/>
      <c r="Q46" s="61"/>
      <c r="R46" s="61"/>
      <c r="S46" s="61"/>
      <c r="T46" s="61"/>
      <c r="U46" s="61"/>
      <c r="V46" s="61"/>
      <c r="W46" s="61"/>
    </row>
    <row r="47" spans="1:23" s="60" customFormat="1" ht="15.75" customHeight="1" x14ac:dyDescent="0.25">
      <c r="B47" s="64"/>
      <c r="C47" s="78" t="s">
        <v>70</v>
      </c>
      <c r="D47" s="67" t="str">
        <f>Übersetzungstabelle!B50</f>
        <v>Überlappung Schiebeflügel</v>
      </c>
      <c r="E47" s="135">
        <v>32</v>
      </c>
      <c r="F47" s="66" t="s">
        <v>1</v>
      </c>
      <c r="G47" s="65"/>
      <c r="H47" s="64"/>
      <c r="I47" s="105"/>
      <c r="J47" s="192"/>
      <c r="K47" s="192"/>
      <c r="L47" s="82"/>
      <c r="M47" s="29"/>
      <c r="N47" s="61"/>
      <c r="O47" s="62"/>
      <c r="P47" s="193"/>
      <c r="Q47" s="61"/>
      <c r="R47" s="61"/>
      <c r="S47" s="61"/>
      <c r="T47" s="61"/>
      <c r="U47" s="61"/>
      <c r="V47" s="61"/>
      <c r="W47" s="61"/>
    </row>
    <row r="48" spans="1:23" s="11" customFormat="1" ht="8.25" customHeight="1" x14ac:dyDescent="0.2">
      <c r="B48" s="54"/>
      <c r="C48" s="59"/>
      <c r="D48" s="58"/>
      <c r="E48" s="57"/>
      <c r="F48" s="56"/>
      <c r="G48" s="55"/>
      <c r="H48" s="54"/>
      <c r="I48" s="53"/>
      <c r="J48" s="53"/>
      <c r="K48" s="53"/>
      <c r="L48" s="53"/>
      <c r="M48" s="52"/>
      <c r="N48" s="34"/>
      <c r="O48" s="51"/>
      <c r="P48" s="50"/>
      <c r="Q48" s="34"/>
      <c r="R48" s="34"/>
      <c r="S48" s="34"/>
      <c r="T48" s="34"/>
      <c r="U48" s="34"/>
      <c r="V48" s="34"/>
      <c r="W48" s="34"/>
    </row>
    <row r="49" spans="1:23" s="11" customFormat="1" ht="8.25" customHeight="1" x14ac:dyDescent="0.25">
      <c r="B49" s="21"/>
      <c r="D49" s="9"/>
      <c r="E49" s="49"/>
      <c r="F49" s="48"/>
      <c r="G49" s="47"/>
      <c r="N49" s="34"/>
      <c r="O49" s="34"/>
      <c r="P49" s="34"/>
      <c r="Q49" s="34"/>
      <c r="R49" s="34"/>
      <c r="S49" s="34"/>
      <c r="T49" s="34"/>
      <c r="U49" s="34"/>
      <c r="V49" s="34"/>
      <c r="W49" s="34"/>
    </row>
    <row r="50" spans="1:23" s="11" customFormat="1" ht="15.75" x14ac:dyDescent="0.25">
      <c r="B50" s="194" t="str">
        <f>Übersetzungstabelle!B51</f>
        <v>Formeln</v>
      </c>
      <c r="C50" s="195"/>
      <c r="D50" s="195"/>
      <c r="E50" s="195"/>
      <c r="F50" s="196"/>
      <c r="G50" s="23"/>
      <c r="H50" s="197" t="str">
        <f>Übersetzungstabelle!B60</f>
        <v>Überprüfung Flügelgewicht</v>
      </c>
      <c r="I50" s="198"/>
      <c r="J50" s="198"/>
      <c r="K50" s="198"/>
      <c r="L50" s="198"/>
      <c r="M50" s="199"/>
      <c r="N50" s="34"/>
      <c r="O50" s="46"/>
      <c r="P50" s="45" t="str">
        <f>Übersetzungstabelle!B76</f>
        <v>Hinweise</v>
      </c>
      <c r="Q50" s="34"/>
      <c r="R50" s="34"/>
      <c r="S50" s="34"/>
      <c r="T50" s="34"/>
      <c r="U50" s="34"/>
      <c r="V50" s="34"/>
      <c r="W50" s="34"/>
    </row>
    <row r="51" spans="1:23" s="11" customFormat="1" ht="8.25" customHeight="1" x14ac:dyDescent="0.25">
      <c r="B51" s="38"/>
      <c r="C51" s="44"/>
      <c r="D51" s="44"/>
      <c r="E51" s="44"/>
      <c r="F51" s="43"/>
      <c r="G51" s="27"/>
      <c r="H51" s="38"/>
      <c r="I51" s="42"/>
      <c r="J51" s="41"/>
      <c r="K51" s="41"/>
      <c r="L51" s="40"/>
      <c r="M51" s="39"/>
      <c r="N51" s="34"/>
      <c r="O51" s="38"/>
      <c r="P51" s="43"/>
      <c r="Q51" s="34"/>
      <c r="R51" s="34"/>
      <c r="S51" s="34"/>
      <c r="T51" s="34"/>
      <c r="U51" s="34"/>
      <c r="V51" s="34"/>
      <c r="W51" s="34"/>
    </row>
    <row r="52" spans="1:23" s="11" customFormat="1" ht="15.75" customHeight="1" x14ac:dyDescent="0.25">
      <c r="B52" s="26"/>
      <c r="C52" s="21" t="s">
        <v>30</v>
      </c>
      <c r="D52" s="21"/>
      <c r="E52" s="21"/>
      <c r="F52" s="28"/>
      <c r="G52" s="30"/>
      <c r="H52" s="26"/>
      <c r="I52" s="132" t="s">
        <v>34</v>
      </c>
      <c r="J52" s="133"/>
      <c r="K52" s="6">
        <f>L41/1000*L39/1000*(ROUNDDOWN(E43,0))*2.5</f>
        <v>14.592600000000001</v>
      </c>
      <c r="L52" s="37" t="s">
        <v>13</v>
      </c>
      <c r="M52" s="28" t="str">
        <f>IF(K52&lt;=50,Übersetzungstabelle!B62,Übersetzungstabelle!B63)</f>
        <v>Okay.</v>
      </c>
      <c r="N52" s="34"/>
      <c r="O52" s="26"/>
      <c r="P52" s="201" t="str">
        <f>Übersetzungstabelle!B77</f>
        <v xml:space="preserve">Das Flügelgewicht der Schiebeflügel darf 50 kg nicht überschreiten.
Wählen Sie das Verhältnis von Höhe zu Breite der Schiebeflügel praxisgerecht, so dass die Schiebeflügel beim Schieben nicht zu Kippbewegungen neigen. </v>
      </c>
      <c r="Q52" s="34"/>
      <c r="R52" s="34"/>
      <c r="S52" s="34"/>
      <c r="T52" s="34"/>
      <c r="U52" s="34"/>
      <c r="V52" s="34"/>
      <c r="W52" s="34"/>
    </row>
    <row r="53" spans="1:23" s="11" customFormat="1" ht="3.2" customHeight="1" x14ac:dyDescent="0.2">
      <c r="B53" s="26"/>
      <c r="C53" s="21"/>
      <c r="D53" s="21"/>
      <c r="E53" s="21"/>
      <c r="F53" s="28"/>
      <c r="G53" s="30"/>
      <c r="H53" s="26"/>
      <c r="I53" s="36"/>
      <c r="J53" s="36"/>
      <c r="K53" s="36"/>
      <c r="L53" s="35"/>
      <c r="M53" s="32"/>
      <c r="N53" s="34"/>
      <c r="O53" s="26"/>
      <c r="P53" s="201"/>
      <c r="Q53" s="34"/>
      <c r="R53" s="34"/>
      <c r="S53" s="34"/>
      <c r="T53" s="34"/>
      <c r="U53" s="34"/>
      <c r="V53" s="34"/>
      <c r="W53" s="34"/>
    </row>
    <row r="54" spans="1:23" s="11" customFormat="1" ht="15.75" customHeight="1" x14ac:dyDescent="0.2">
      <c r="B54" s="26"/>
      <c r="C54" s="21" t="s">
        <v>75</v>
      </c>
      <c r="D54" s="21"/>
      <c r="E54" s="21"/>
      <c r="F54" s="28"/>
      <c r="G54" s="30"/>
      <c r="H54" s="26"/>
      <c r="I54" s="202" t="str">
        <f>IF(K52&gt;50,Übersetzungstabelle!B66,"")</f>
        <v/>
      </c>
      <c r="J54" s="202"/>
      <c r="K54" s="202"/>
      <c r="L54" s="113"/>
      <c r="M54" s="114"/>
      <c r="N54" s="34"/>
      <c r="O54" s="26"/>
      <c r="P54" s="201"/>
      <c r="Q54" s="34"/>
      <c r="R54" s="34"/>
      <c r="S54" s="34"/>
      <c r="T54" s="34"/>
      <c r="U54" s="34"/>
      <c r="V54" s="34"/>
      <c r="W54" s="34"/>
    </row>
    <row r="55" spans="1:23" s="11" customFormat="1" ht="5.25" customHeight="1" x14ac:dyDescent="0.2">
      <c r="B55" s="26"/>
      <c r="C55" s="21"/>
      <c r="D55" s="21"/>
      <c r="E55" s="21"/>
      <c r="F55" s="28"/>
      <c r="G55" s="33"/>
      <c r="H55" s="26"/>
      <c r="I55" s="27"/>
      <c r="J55" s="27"/>
      <c r="K55" s="27"/>
      <c r="L55" s="27"/>
      <c r="M55" s="115"/>
      <c r="O55" s="26"/>
      <c r="P55" s="201"/>
    </row>
    <row r="56" spans="1:23" s="11" customFormat="1" ht="15.75" customHeight="1" x14ac:dyDescent="0.2">
      <c r="B56" s="26"/>
      <c r="C56" s="21" t="s">
        <v>82</v>
      </c>
      <c r="D56" s="21"/>
      <c r="E56" s="21"/>
      <c r="F56" s="28"/>
      <c r="G56" s="30"/>
      <c r="H56" s="26"/>
      <c r="I56" s="200"/>
      <c r="J56" s="200"/>
      <c r="K56" s="119"/>
      <c r="L56" s="27"/>
      <c r="M56" s="116"/>
      <c r="O56" s="26"/>
      <c r="P56" s="201"/>
    </row>
    <row r="57" spans="1:23" s="11" customFormat="1" ht="3.2" customHeight="1" x14ac:dyDescent="0.2">
      <c r="B57" s="26"/>
      <c r="C57" s="21"/>
      <c r="D57" s="21"/>
      <c r="E57" s="21"/>
      <c r="F57" s="28"/>
      <c r="G57" s="27"/>
      <c r="H57" s="26"/>
      <c r="I57" s="27"/>
      <c r="J57" s="27"/>
      <c r="K57" s="27"/>
      <c r="L57" s="27"/>
      <c r="M57" s="116"/>
      <c r="O57" s="26"/>
      <c r="P57" s="201"/>
    </row>
    <row r="58" spans="1:23" s="11" customFormat="1" ht="15.75" customHeight="1" x14ac:dyDescent="0.2">
      <c r="B58" s="26"/>
      <c r="C58" s="21"/>
      <c r="D58" s="21"/>
      <c r="E58" s="21"/>
      <c r="F58" s="28"/>
      <c r="G58" s="27"/>
      <c r="H58" s="26"/>
      <c r="I58" s="202"/>
      <c r="J58" s="202"/>
      <c r="K58" s="202"/>
      <c r="L58" s="113"/>
      <c r="M58" s="117"/>
      <c r="N58" s="25"/>
      <c r="O58" s="24"/>
      <c r="P58" s="201"/>
    </row>
    <row r="59" spans="1:23" s="11" customFormat="1" ht="8.25" customHeight="1" x14ac:dyDescent="0.25">
      <c r="A59" s="21"/>
      <c r="B59" s="26"/>
      <c r="C59" s="21"/>
      <c r="D59" s="21"/>
      <c r="E59" s="21"/>
      <c r="F59" s="28"/>
      <c r="G59" s="23"/>
      <c r="H59" s="26"/>
      <c r="I59" s="27"/>
      <c r="J59" s="27"/>
      <c r="K59" s="27"/>
      <c r="L59" s="27"/>
      <c r="M59" s="116"/>
      <c r="N59" s="21"/>
      <c r="O59" s="24"/>
      <c r="P59" s="201"/>
    </row>
    <row r="60" spans="1:23" s="11" customFormat="1" ht="15.75" customHeight="1" x14ac:dyDescent="0.2">
      <c r="B60" s="26"/>
      <c r="C60" s="21"/>
      <c r="D60" s="21"/>
      <c r="E60" s="21"/>
      <c r="F60" s="28"/>
      <c r="G60" s="30"/>
      <c r="H60" s="26"/>
      <c r="I60" s="200"/>
      <c r="J60" s="200"/>
      <c r="K60" s="120"/>
      <c r="L60" s="31"/>
      <c r="M60" s="116"/>
      <c r="O60" s="26"/>
      <c r="P60" s="201"/>
    </row>
    <row r="61" spans="1:23" s="11" customFormat="1" ht="15.75" customHeight="1" x14ac:dyDescent="0.2">
      <c r="B61" s="26"/>
      <c r="C61" s="21"/>
      <c r="D61" s="21"/>
      <c r="E61" s="21"/>
      <c r="F61" s="28"/>
      <c r="G61" s="30"/>
      <c r="H61" s="26"/>
      <c r="I61" s="203"/>
      <c r="J61" s="203"/>
      <c r="K61" s="203"/>
      <c r="L61" s="118"/>
      <c r="M61" s="29"/>
      <c r="O61" s="26"/>
      <c r="P61" s="201"/>
    </row>
    <row r="62" spans="1:23" s="11" customFormat="1" ht="15.75" customHeight="1" x14ac:dyDescent="0.2">
      <c r="B62" s="26"/>
      <c r="C62" s="21"/>
      <c r="D62" s="21"/>
      <c r="E62" s="21"/>
      <c r="F62" s="28"/>
      <c r="G62" s="27"/>
      <c r="H62" s="26"/>
      <c r="I62" s="203"/>
      <c r="J62" s="203"/>
      <c r="K62" s="203"/>
      <c r="L62" s="118"/>
      <c r="M62" s="117"/>
      <c r="N62" s="25"/>
      <c r="O62" s="24"/>
      <c r="P62" s="201"/>
    </row>
    <row r="63" spans="1:23" s="11" customFormat="1" ht="8.25" customHeight="1" x14ac:dyDescent="0.25">
      <c r="A63" s="21"/>
      <c r="B63" s="22"/>
      <c r="C63" s="12"/>
      <c r="D63" s="12"/>
      <c r="E63" s="12"/>
      <c r="F63" s="19"/>
      <c r="G63" s="23"/>
      <c r="H63" s="22"/>
      <c r="I63" s="12"/>
      <c r="J63" s="12"/>
      <c r="K63" s="12"/>
      <c r="L63" s="12"/>
      <c r="M63" s="19"/>
      <c r="N63" s="21"/>
      <c r="O63" s="20"/>
      <c r="P63" s="19"/>
    </row>
    <row r="64" spans="1:23" s="11" customFormat="1" ht="31.5" customHeight="1" x14ac:dyDescent="0.2">
      <c r="A64" s="12"/>
      <c r="B64" s="12"/>
      <c r="C64" s="12"/>
      <c r="D64" s="18"/>
      <c r="E64" s="17"/>
      <c r="F64" s="16"/>
      <c r="G64" s="12"/>
      <c r="H64" s="12"/>
      <c r="I64" s="12"/>
      <c r="J64" s="15"/>
      <c r="K64" s="15"/>
      <c r="L64" s="14"/>
      <c r="M64" s="14"/>
      <c r="N64" s="14"/>
      <c r="O64" s="13"/>
      <c r="P64" s="12"/>
      <c r="Q64" s="12"/>
    </row>
    <row r="65" spans="1:16" ht="45.75" customHeight="1" x14ac:dyDescent="0.2">
      <c r="A65" s="187" t="str">
        <f>Übersetzungstabelle!B80</f>
        <v>Willach übernimmt keine Haftung für eventuelle Schäden jeglicher Art, die aus der Benutzung dieses Profil- und Glasmaßrechners entstehen könnten. (28.02.2017 - Rev. 2)</v>
      </c>
      <c r="B65" s="187"/>
      <c r="C65" s="187"/>
      <c r="D65" s="187"/>
      <c r="E65" s="187"/>
      <c r="F65" s="187"/>
      <c r="G65" s="187"/>
      <c r="H65" s="187"/>
      <c r="I65" s="187"/>
      <c r="J65" s="187"/>
      <c r="K65" s="187"/>
      <c r="L65" s="187"/>
      <c r="M65" s="187"/>
      <c r="N65" s="187"/>
      <c r="O65" s="187"/>
      <c r="P65" s="187"/>
    </row>
    <row r="67" spans="1:16" x14ac:dyDescent="0.2">
      <c r="P67" s="10"/>
    </row>
  </sheetData>
  <sheetProtection password="CF33" sheet="1" objects="1" scenarios="1" selectLockedCells="1"/>
  <mergeCells count="25">
    <mergeCell ref="A65:P65"/>
    <mergeCell ref="B50:F50"/>
    <mergeCell ref="H50:M50"/>
    <mergeCell ref="P52:P62"/>
    <mergeCell ref="I54:K54"/>
    <mergeCell ref="I56:J56"/>
    <mergeCell ref="I58:K58"/>
    <mergeCell ref="I60:J60"/>
    <mergeCell ref="I61:K62"/>
    <mergeCell ref="P25:P34"/>
    <mergeCell ref="B37:F37"/>
    <mergeCell ref="H37:M37"/>
    <mergeCell ref="P38:P47"/>
    <mergeCell ref="J39:K39"/>
    <mergeCell ref="J41:K41"/>
    <mergeCell ref="J43:K43"/>
    <mergeCell ref="J45:K45"/>
    <mergeCell ref="J47:K47"/>
    <mergeCell ref="B24:F24"/>
    <mergeCell ref="H24:M24"/>
    <mergeCell ref="B1:M1"/>
    <mergeCell ref="P1:Q2"/>
    <mergeCell ref="B3:I23"/>
    <mergeCell ref="J3:L23"/>
    <mergeCell ref="P3:P23"/>
  </mergeCells>
  <dataValidations count="8">
    <dataValidation type="whole" operator="greaterThan" allowBlank="1" showErrorMessage="1" errorTitle="Unzulässige Eingabe!" error="Die Raumhöhe (Oberkante Profil) muss eine ganze Zahl sein!" sqref="E46 E44 E42 E33 E31">
      <formula1>0</formula1>
    </dataValidation>
    <dataValidation type="decimal" operator="lessThan" allowBlank="1" showInputMessage="1" showErrorMessage="1" error="Maximal zulässiges Flügelgewicht überschritten." sqref="L53">
      <formula1>60</formula1>
    </dataValidation>
    <dataValidation type="whole" operator="greaterThan" allowBlank="1" showErrorMessage="1" errorTitle="Unzulässige Eingabe!" error="Die Raumhöhe (Oberkante Profil) muss eine ganze Zahl sein (Einheit mm)!" sqref="E29">
      <formula1>0</formula1>
    </dataValidation>
    <dataValidation type="list" operator="greaterThan" allowBlank="1" showErrorMessage="1" errorTitle="Unzulässige Eingabe!" error="Bitte wählen Sie eine Glasstärke aus der Drop-Down-Liste aus." sqref="E43">
      <formula1>"4, 5, 6, 8,"</formula1>
    </dataValidation>
    <dataValidation type="whole" operator="greaterThanOrEqual" allowBlank="1" showInputMessage="1" showErrorMessage="1" error="Ganze Zahl größer oder gleich 0" sqref="E26 E28 E30 E32 E34">
      <formula1>0</formula1>
    </dataValidation>
    <dataValidation operator="lessThan" allowBlank="1" showInputMessage="1" error="Maximal zulässiges Flügelgewicht überschritten." sqref="K52"/>
    <dataValidation type="whole" operator="greaterThanOrEqual" allowBlank="1" showInputMessage="1" showErrorMessage="1" errorTitle="Unzulässige Eingabe!" error="Bitte eine ganze Zahl größer oder gleich 0 eingeben." sqref="E39">
      <formula1>0</formula1>
    </dataValidation>
    <dataValidation type="whole" operator="greaterThanOrEqual" allowBlank="1" showInputMessage="1" showErrorMessage="1" errorTitle="Unzulässige Eingabe!" error="Bittte eine ganze Zahl größer oder gleich Null eingeben." sqref="E47 E41">
      <formula1>0</formula1>
    </dataValidation>
  </dataValidations>
  <pageMargins left="0.78740157499999996" right="0.78740157499999996" top="0.984251969" bottom="0.984251969" header="0.4921259845" footer="0.4921259845"/>
  <pageSetup paperSize="9" scale="52" orientation="landscape" r:id="rId1"/>
  <headerFooter alignWithMargins="0">
    <oddHeader>&amp;R&amp;D</oddHeader>
    <oddFooter>&amp;RSeite &amp;P &amp; von &amp;N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28A808-4D06-46FD-9646-1EA217EE1E52}">
            <xm:f>$M$52=Übersetzungstabelle!$B$62</xm:f>
            <x14:dxf>
              <font>
                <color rgb="FF007635"/>
              </font>
              <fill>
                <patternFill>
                  <bgColor rgb="FFFFFFFF"/>
                </patternFill>
              </fill>
            </x14:dxf>
          </x14:cfRule>
          <xm:sqref>K52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14</vt:i4>
      </vt:variant>
    </vt:vector>
  </HeadingPairs>
  <TitlesOfParts>
    <vt:vector size="14" baseType="lpstr">
      <vt:lpstr>Übersetzungstabelle</vt:lpstr>
      <vt:lpstr>Übersicht</vt:lpstr>
      <vt:lpstr>1.1 Ohne Rahm., nur Endplatten</vt:lpstr>
      <vt:lpstr>1.2 Ohne Rahm., Griff&amp;Endpl.</vt:lpstr>
      <vt:lpstr>1.3 Ohne Rahm., Secura &amp; Griff</vt:lpstr>
      <vt:lpstr>1.4 Ohne Rahm., e-Secura&amp;Griff</vt:lpstr>
      <vt:lpstr>2.1 Vert. Rahm., nur Endplatten</vt:lpstr>
      <vt:lpstr>2.2 Vert. Rahm., Griff &amp; Endpl.</vt:lpstr>
      <vt:lpstr>2.3 Vert. Rahm., Secura &amp; Griff</vt:lpstr>
      <vt:lpstr>2.4 Vert. Rahm., e-Secura&amp;Griff</vt:lpstr>
      <vt:lpstr>3.1 Uml. Rahmen, nur Endplaten</vt:lpstr>
      <vt:lpstr>3.2 Uml. Rahmen, Griff &amp; Endpl.</vt:lpstr>
      <vt:lpstr>3.3 Uml. Rahmen, Secura &amp; Griff</vt:lpstr>
      <vt:lpstr>Tabelle1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Eskin, Murat</dc:creator>
  <cp:lastModifiedBy>Früh, Sonja</cp:lastModifiedBy>
  <cp:lastPrinted>2017-01-30T10:31:33Z</cp:lastPrinted>
  <dcterms:created xsi:type="dcterms:W3CDTF">2015-04-20T12:20:29Z</dcterms:created>
  <dcterms:modified xsi:type="dcterms:W3CDTF">2018-03-20T08:41:00Z</dcterms:modified>
</cp:coreProperties>
</file>